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Računovodstvo\OneDrive - CARNet\OBRASCI I IZVJEŠTAJI\OBRASCI I IZVJEŠTAJI 2018\FINA - IZVJEŠTAJI 2018\"/>
    </mc:Choice>
  </mc:AlternateContent>
  <bookViews>
    <workbookView xWindow="0" yWindow="0" windowWidth="28800" windowHeight="1233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H162" i="3" s="1"/>
  <c r="O3" i="3"/>
  <c r="H278" i="3"/>
  <c r="L32" i="37"/>
  <c r="K32" i="37"/>
  <c r="B2" i="37"/>
  <c r="B3" i="37"/>
  <c r="B4" i="37"/>
  <c r="B5" i="37"/>
  <c r="C5" i="37"/>
  <c r="D5" i="37"/>
  <c r="B6" i="37"/>
  <c r="G6" i="37" s="1"/>
  <c r="C6" i="37"/>
  <c r="D6" i="37"/>
  <c r="B7" i="37"/>
  <c r="G7" i="37" s="1"/>
  <c r="C7" i="37"/>
  <c r="D7" i="37"/>
  <c r="B8" i="37"/>
  <c r="C8" i="37"/>
  <c r="H8" i="37" s="1"/>
  <c r="D8" i="37"/>
  <c r="B9" i="37"/>
  <c r="C9" i="37"/>
  <c r="D9" i="37"/>
  <c r="B10" i="37"/>
  <c r="G10" i="37" s="1"/>
  <c r="C10" i="37"/>
  <c r="D10" i="37"/>
  <c r="B11" i="37"/>
  <c r="G11" i="37" s="1"/>
  <c r="C11" i="37"/>
  <c r="D11" i="37"/>
  <c r="B12" i="37"/>
  <c r="C12" i="37"/>
  <c r="H12" i="37" s="1"/>
  <c r="D12" i="37"/>
  <c r="B13" i="37"/>
  <c r="B14" i="37"/>
  <c r="G14" i="37" s="1"/>
  <c r="C14" i="37"/>
  <c r="D14" i="37"/>
  <c r="B15" i="37"/>
  <c r="C15" i="37"/>
  <c r="D15" i="37"/>
  <c r="B16" i="37"/>
  <c r="C16" i="37"/>
  <c r="D16" i="37"/>
  <c r="B17" i="37"/>
  <c r="G17" i="37" s="1"/>
  <c r="C17" i="37"/>
  <c r="D17" i="37"/>
  <c r="B18" i="37"/>
  <c r="G18" i="37" s="1"/>
  <c r="C18" i="37"/>
  <c r="D18" i="37"/>
  <c r="B19" i="37"/>
  <c r="B20" i="37"/>
  <c r="G20" i="37" s="1"/>
  <c r="C20" i="37"/>
  <c r="D20" i="37"/>
  <c r="B21" i="37"/>
  <c r="G21" i="37" s="1"/>
  <c r="C21" i="37"/>
  <c r="D21" i="37"/>
  <c r="B22" i="37"/>
  <c r="G22" i="37" s="1"/>
  <c r="C22" i="37"/>
  <c r="D22" i="37"/>
  <c r="B23" i="37"/>
  <c r="G23" i="37" s="1"/>
  <c r="C23" i="37"/>
  <c r="D23" i="37"/>
  <c r="B24" i="37"/>
  <c r="G24" i="37" s="1"/>
  <c r="C24" i="37"/>
  <c r="D24" i="37"/>
  <c r="B25" i="37"/>
  <c r="B26" i="37"/>
  <c r="G26" i="37" s="1"/>
  <c r="C26" i="37"/>
  <c r="D26" i="37"/>
  <c r="B27" i="37"/>
  <c r="G27" i="37" s="1"/>
  <c r="C27" i="37"/>
  <c r="D27" i="37"/>
  <c r="B28" i="37"/>
  <c r="C28" i="37"/>
  <c r="D28" i="37"/>
  <c r="B29" i="37"/>
  <c r="C29" i="37"/>
  <c r="D29" i="37"/>
  <c r="B30" i="37"/>
  <c r="G30" i="37" s="1"/>
  <c r="C30" i="37"/>
  <c r="D30" i="37"/>
  <c r="B31" i="37"/>
  <c r="G31" i="37" s="1"/>
  <c r="C31" i="37"/>
  <c r="D31" i="37"/>
  <c r="B32" i="37"/>
  <c r="C32" i="37"/>
  <c r="D32" i="37"/>
  <c r="B33" i="37"/>
  <c r="B34" i="37"/>
  <c r="G34" i="37" s="1"/>
  <c r="C34" i="37"/>
  <c r="D34" i="37"/>
  <c r="B35" i="37"/>
  <c r="G35" i="37" s="1"/>
  <c r="C35" i="37"/>
  <c r="D35" i="37"/>
  <c r="B36" i="37"/>
  <c r="B37" i="37"/>
  <c r="G37" i="37" s="1"/>
  <c r="C37" i="37"/>
  <c r="D37" i="37"/>
  <c r="B38" i="37"/>
  <c r="C38" i="37"/>
  <c r="D38" i="37"/>
  <c r="B39" i="37"/>
  <c r="C39" i="37"/>
  <c r="D39" i="37"/>
  <c r="H39" i="37" s="1"/>
  <c r="B40" i="37"/>
  <c r="B41" i="37"/>
  <c r="B42" i="37"/>
  <c r="C42" i="37"/>
  <c r="H42" i="37" s="1"/>
  <c r="D42" i="37"/>
  <c r="B43" i="37"/>
  <c r="C43" i="37"/>
  <c r="D43" i="37"/>
  <c r="B44" i="37"/>
  <c r="G44" i="37" s="1"/>
  <c r="C44" i="37"/>
  <c r="D44" i="37"/>
  <c r="B45" i="37"/>
  <c r="G45" i="37" s="1"/>
  <c r="C45" i="37"/>
  <c r="D45" i="37"/>
  <c r="B46" i="37"/>
  <c r="B47" i="37"/>
  <c r="B48" i="37"/>
  <c r="G48" i="37" s="1"/>
  <c r="C48" i="37"/>
  <c r="D48" i="37"/>
  <c r="B49" i="37"/>
  <c r="G49" i="37" s="1"/>
  <c r="C49" i="37"/>
  <c r="D49" i="37"/>
  <c r="B50" i="37"/>
  <c r="B51" i="37"/>
  <c r="G51" i="37" s="1"/>
  <c r="C51" i="37"/>
  <c r="D51" i="37"/>
  <c r="B52" i="37"/>
  <c r="G52" i="37" s="1"/>
  <c r="C52" i="37"/>
  <c r="D52" i="37"/>
  <c r="B53" i="37"/>
  <c r="G53" i="37" s="1"/>
  <c r="C53" i="37"/>
  <c r="D53" i="37"/>
  <c r="B54" i="37"/>
  <c r="G54" i="37" s="1"/>
  <c r="C54" i="37"/>
  <c r="D54" i="37"/>
  <c r="B55" i="37"/>
  <c r="B56" i="37"/>
  <c r="G56" i="37" s="1"/>
  <c r="C56" i="37"/>
  <c r="D56" i="37"/>
  <c r="B57" i="37"/>
  <c r="G57" i="37" s="1"/>
  <c r="C57" i="37"/>
  <c r="D57" i="37"/>
  <c r="B58" i="37"/>
  <c r="B59" i="37"/>
  <c r="C59" i="37"/>
  <c r="D59" i="37"/>
  <c r="B60" i="37"/>
  <c r="G60" i="37" s="1"/>
  <c r="C60" i="37"/>
  <c r="D60" i="37"/>
  <c r="B61" i="37"/>
  <c r="B62" i="37"/>
  <c r="G62" i="37" s="1"/>
  <c r="C62" i="37"/>
  <c r="D62" i="37"/>
  <c r="B63" i="37"/>
  <c r="G63" i="37" s="1"/>
  <c r="C63" i="37"/>
  <c r="D63" i="37"/>
  <c r="B64" i="37"/>
  <c r="B65" i="37"/>
  <c r="C65" i="37"/>
  <c r="D65" i="37"/>
  <c r="B66" i="37"/>
  <c r="G66" i="37" s="1"/>
  <c r="C66" i="37"/>
  <c r="D66" i="37"/>
  <c r="B67" i="37"/>
  <c r="B68" i="37"/>
  <c r="G68" i="37" s="1"/>
  <c r="C68" i="37"/>
  <c r="D68" i="37"/>
  <c r="B69" i="37"/>
  <c r="G69" i="37" s="1"/>
  <c r="C69" i="37"/>
  <c r="D69" i="37"/>
  <c r="B70" i="37"/>
  <c r="B71" i="37"/>
  <c r="G71" i="37" s="1"/>
  <c r="C71" i="37"/>
  <c r="D71" i="37"/>
  <c r="B72" i="37"/>
  <c r="G72" i="37" s="1"/>
  <c r="C72" i="37"/>
  <c r="D72" i="37"/>
  <c r="B73" i="37"/>
  <c r="G73" i="37" s="1"/>
  <c r="C73" i="37"/>
  <c r="D73" i="37"/>
  <c r="B74" i="37"/>
  <c r="G74" i="37" s="1"/>
  <c r="C74" i="37"/>
  <c r="D74" i="37"/>
  <c r="B75" i="37"/>
  <c r="B76" i="37"/>
  <c r="B77" i="37"/>
  <c r="C77" i="37"/>
  <c r="D77" i="37"/>
  <c r="G77" i="37" s="1"/>
  <c r="B78" i="37"/>
  <c r="C78" i="37"/>
  <c r="D78" i="37"/>
  <c r="B79" i="37"/>
  <c r="C79" i="37"/>
  <c r="D79" i="37"/>
  <c r="G79" i="37"/>
  <c r="B80" i="37"/>
  <c r="C80" i="37"/>
  <c r="D80" i="37"/>
  <c r="G80" i="37"/>
  <c r="B81" i="37"/>
  <c r="C81" i="37"/>
  <c r="D81" i="37"/>
  <c r="G81" i="37"/>
  <c r="B82" i="37"/>
  <c r="C82" i="37"/>
  <c r="D82" i="37"/>
  <c r="G82" i="37"/>
  <c r="B83" i="37"/>
  <c r="C83" i="37"/>
  <c r="D83" i="37"/>
  <c r="G83" i="37"/>
  <c r="B84" i="37"/>
  <c r="B85" i="37"/>
  <c r="C85" i="37"/>
  <c r="D85" i="37"/>
  <c r="H85" i="37" s="1"/>
  <c r="B86" i="37"/>
  <c r="C86" i="37"/>
  <c r="D86" i="37"/>
  <c r="B87" i="37"/>
  <c r="G87" i="37" s="1"/>
  <c r="C87" i="37"/>
  <c r="D87" i="37"/>
  <c r="B88" i="37"/>
  <c r="C88" i="37"/>
  <c r="H88" i="37" s="1"/>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H100" i="37" s="1"/>
  <c r="B101" i="37"/>
  <c r="C101" i="37"/>
  <c r="D101" i="37"/>
  <c r="B102" i="37"/>
  <c r="G102" i="37" s="1"/>
  <c r="C102" i="37"/>
  <c r="D102" i="37"/>
  <c r="B103" i="37"/>
  <c r="C103" i="37"/>
  <c r="D103" i="37"/>
  <c r="B104" i="37"/>
  <c r="C104" i="37"/>
  <c r="D104" i="37"/>
  <c r="H104" i="37" s="1"/>
  <c r="B105" i="37"/>
  <c r="C105" i="37"/>
  <c r="D105" i="37"/>
  <c r="B106" i="37"/>
  <c r="B107" i="37"/>
  <c r="B108" i="37"/>
  <c r="C108" i="37"/>
  <c r="D108" i="37"/>
  <c r="H108" i="37" s="1"/>
  <c r="B109" i="37"/>
  <c r="C109" i="37"/>
  <c r="D109" i="37"/>
  <c r="B110" i="37"/>
  <c r="G110" i="37" s="1"/>
  <c r="C110" i="37"/>
  <c r="D110" i="37"/>
  <c r="B111" i="37"/>
  <c r="C111" i="37"/>
  <c r="H111" i="37" s="1"/>
  <c r="D111" i="37"/>
  <c r="B112" i="37"/>
  <c r="B113" i="37"/>
  <c r="C113" i="37"/>
  <c r="H113" i="37" s="1"/>
  <c r="D113" i="37"/>
  <c r="B114" i="37"/>
  <c r="C114" i="37"/>
  <c r="D114" i="37"/>
  <c r="B115" i="37"/>
  <c r="G115" i="37" s="1"/>
  <c r="C115" i="37"/>
  <c r="D115" i="37"/>
  <c r="B116" i="37"/>
  <c r="G116" i="37" s="1"/>
  <c r="C116" i="37"/>
  <c r="D116" i="37"/>
  <c r="B117" i="37"/>
  <c r="C117" i="37"/>
  <c r="D117" i="37"/>
  <c r="B118" i="37"/>
  <c r="C118" i="37"/>
  <c r="D118" i="37"/>
  <c r="B119" i="37"/>
  <c r="G119" i="37" s="1"/>
  <c r="C119" i="37"/>
  <c r="D119" i="37"/>
  <c r="B120" i="37"/>
  <c r="B121" i="37"/>
  <c r="G121" i="37" s="1"/>
  <c r="C121" i="37"/>
  <c r="D121" i="37"/>
  <c r="B122" i="37"/>
  <c r="G122" i="37" s="1"/>
  <c r="C122" i="37"/>
  <c r="D122" i="37"/>
  <c r="B123" i="37"/>
  <c r="C123" i="37"/>
  <c r="H123" i="37" s="1"/>
  <c r="D123" i="37"/>
  <c r="B124" i="37"/>
  <c r="B125" i="37"/>
  <c r="B126" i="37"/>
  <c r="C126" i="37"/>
  <c r="D126" i="37"/>
  <c r="H126" i="37" s="1"/>
  <c r="B127" i="37"/>
  <c r="C127" i="37"/>
  <c r="D127" i="37"/>
  <c r="B128" i="37"/>
  <c r="B129" i="37"/>
  <c r="C129" i="37"/>
  <c r="D129" i="37"/>
  <c r="B130" i="37"/>
  <c r="C130" i="37"/>
  <c r="D130" i="37"/>
  <c r="B131" i="37"/>
  <c r="B132" i="37"/>
  <c r="B133" i="37"/>
  <c r="C133" i="37"/>
  <c r="D133" i="37"/>
  <c r="H133" i="37" s="1"/>
  <c r="B134" i="37"/>
  <c r="G134" i="37" s="1"/>
  <c r="C134" i="37"/>
  <c r="D134" i="37"/>
  <c r="B135" i="37"/>
  <c r="G135" i="37" s="1"/>
  <c r="C135" i="37"/>
  <c r="D135" i="37"/>
  <c r="B136" i="37"/>
  <c r="G136" i="37" s="1"/>
  <c r="C136" i="37"/>
  <c r="D136" i="37"/>
  <c r="B137" i="37"/>
  <c r="B138" i="37"/>
  <c r="B139" i="37"/>
  <c r="C139" i="37"/>
  <c r="D139" i="37"/>
  <c r="B140" i="37"/>
  <c r="C140" i="37"/>
  <c r="G140" i="37" s="1"/>
  <c r="D140" i="37"/>
  <c r="B141" i="37"/>
  <c r="C141" i="37"/>
  <c r="D141" i="37"/>
  <c r="B142" i="37"/>
  <c r="C142" i="37"/>
  <c r="D142" i="37"/>
  <c r="B143" i="37"/>
  <c r="C143" i="37"/>
  <c r="D143" i="37"/>
  <c r="B144" i="37"/>
  <c r="C144" i="37"/>
  <c r="G144" i="37" s="1"/>
  <c r="D144" i="37"/>
  <c r="B145" i="37"/>
  <c r="C145" i="37"/>
  <c r="D145" i="37"/>
  <c r="B146" i="37"/>
  <c r="C146" i="37"/>
  <c r="D146" i="37"/>
  <c r="H146" i="37" s="1"/>
  <c r="B147" i="37"/>
  <c r="C147" i="37"/>
  <c r="D147" i="37"/>
  <c r="B148" i="37"/>
  <c r="C148" i="37"/>
  <c r="G148" i="37" s="1"/>
  <c r="D148" i="37"/>
  <c r="B149" i="37"/>
  <c r="B150" i="37"/>
  <c r="B151" i="37"/>
  <c r="B152" i="37"/>
  <c r="C152" i="37"/>
  <c r="D152" i="37"/>
  <c r="B153" i="37"/>
  <c r="G153" i="37" s="1"/>
  <c r="C153" i="37"/>
  <c r="D153" i="37"/>
  <c r="B154" i="37"/>
  <c r="C154" i="37"/>
  <c r="D154" i="37"/>
  <c r="H154" i="37" s="1"/>
  <c r="B155" i="37"/>
  <c r="C155" i="37"/>
  <c r="D155" i="37"/>
  <c r="B156" i="37"/>
  <c r="C156" i="37"/>
  <c r="D156" i="37"/>
  <c r="B157" i="37"/>
  <c r="B158" i="37"/>
  <c r="C158" i="37"/>
  <c r="D158" i="37"/>
  <c r="G158" i="37" s="1"/>
  <c r="B159" i="37"/>
  <c r="C159" i="37"/>
  <c r="H159" i="37" s="1"/>
  <c r="D159" i="37"/>
  <c r="B160" i="37"/>
  <c r="C160" i="37"/>
  <c r="D160" i="37"/>
  <c r="G160" i="37" s="1"/>
  <c r="B161" i="37"/>
  <c r="B162" i="37"/>
  <c r="B163" i="37"/>
  <c r="C163" i="37"/>
  <c r="H163" i="37" s="1"/>
  <c r="D163" i="37"/>
  <c r="B164" i="37"/>
  <c r="C164" i="37"/>
  <c r="D164" i="37"/>
  <c r="H164" i="37" s="1"/>
  <c r="B165" i="37"/>
  <c r="C165" i="37"/>
  <c r="D165" i="37"/>
  <c r="B166" i="37"/>
  <c r="G166" i="37" s="1"/>
  <c r="C166" i="37"/>
  <c r="D166" i="37"/>
  <c r="B167" i="37"/>
  <c r="B168" i="37"/>
  <c r="G168" i="37" s="1"/>
  <c r="C168" i="37"/>
  <c r="D168" i="37"/>
  <c r="B169" i="37"/>
  <c r="G169" i="37" s="1"/>
  <c r="C169" i="37"/>
  <c r="D169" i="37"/>
  <c r="B170" i="37"/>
  <c r="C170" i="37"/>
  <c r="D170" i="37"/>
  <c r="H170" i="37" s="1"/>
  <c r="B171" i="37"/>
  <c r="C171" i="37"/>
  <c r="D171" i="37"/>
  <c r="H171" i="37" s="1"/>
  <c r="B172" i="37"/>
  <c r="G172" i="37" s="1"/>
  <c r="C172" i="37"/>
  <c r="D172" i="37"/>
  <c r="H172" i="37" s="1"/>
  <c r="B173" i="37"/>
  <c r="G173" i="37" s="1"/>
  <c r="C173" i="37"/>
  <c r="D173" i="37"/>
  <c r="B174" i="37"/>
  <c r="C174" i="37"/>
  <c r="D174" i="37"/>
  <c r="H174" i="37" s="1"/>
  <c r="B175" i="37"/>
  <c r="B176" i="37"/>
  <c r="C176" i="37"/>
  <c r="D176" i="37"/>
  <c r="H176" i="37" s="1"/>
  <c r="B177" i="37"/>
  <c r="C177" i="37"/>
  <c r="D177" i="37"/>
  <c r="B178" i="37"/>
  <c r="C178" i="37"/>
  <c r="D178" i="37"/>
  <c r="B179" i="37"/>
  <c r="C179" i="37"/>
  <c r="G179" i="37" s="1"/>
  <c r="D179" i="37"/>
  <c r="B180" i="37"/>
  <c r="C180" i="37"/>
  <c r="D180" i="37"/>
  <c r="B181" i="37"/>
  <c r="C181" i="37"/>
  <c r="D181" i="37"/>
  <c r="B182" i="37"/>
  <c r="C182" i="37"/>
  <c r="D182" i="37"/>
  <c r="H182" i="37" s="1"/>
  <c r="B183" i="37"/>
  <c r="C183" i="37"/>
  <c r="G183" i="37" s="1"/>
  <c r="D183" i="37"/>
  <c r="B184" i="37"/>
  <c r="C184" i="37"/>
  <c r="D184" i="37"/>
  <c r="B185" i="37"/>
  <c r="C185" i="37"/>
  <c r="D185" i="37"/>
  <c r="B186" i="37"/>
  <c r="B187" i="37"/>
  <c r="C187" i="37"/>
  <c r="H187" i="37" s="1"/>
  <c r="D187" i="37"/>
  <c r="B188" i="37"/>
  <c r="C188" i="37"/>
  <c r="D188" i="37"/>
  <c r="B189" i="37"/>
  <c r="C189" i="37"/>
  <c r="G189" i="37" s="1"/>
  <c r="D189" i="37"/>
  <c r="B190" i="37"/>
  <c r="C190" i="37"/>
  <c r="D190" i="37"/>
  <c r="H190" i="37" s="1"/>
  <c r="B191" i="37"/>
  <c r="C191" i="37"/>
  <c r="D191" i="37"/>
  <c r="B192" i="37"/>
  <c r="C192" i="37"/>
  <c r="D192" i="37"/>
  <c r="H192" i="37" s="1"/>
  <c r="B193" i="37"/>
  <c r="C193" i="37"/>
  <c r="G193" i="37" s="1"/>
  <c r="D193" i="37"/>
  <c r="B194" i="37"/>
  <c r="B195" i="37"/>
  <c r="B196" i="37"/>
  <c r="C196" i="37"/>
  <c r="D196" i="37"/>
  <c r="G196" i="37"/>
  <c r="B197" i="37"/>
  <c r="C197" i="37"/>
  <c r="D197" i="37"/>
  <c r="G197" i="37"/>
  <c r="B198" i="37"/>
  <c r="C198" i="37"/>
  <c r="D198" i="37"/>
  <c r="G198" i="37"/>
  <c r="B199" i="37"/>
  <c r="C199" i="37"/>
  <c r="D199" i="37"/>
  <c r="G199" i="37"/>
  <c r="B200" i="37"/>
  <c r="B201" i="37"/>
  <c r="C201" i="37"/>
  <c r="D201" i="37"/>
  <c r="G201" i="37" s="1"/>
  <c r="B202" i="37"/>
  <c r="C202" i="37"/>
  <c r="D202" i="37"/>
  <c r="G202" i="37" s="1"/>
  <c r="B203" i="37"/>
  <c r="C203" i="37"/>
  <c r="D203" i="37"/>
  <c r="G203" i="37" s="1"/>
  <c r="B204" i="37"/>
  <c r="C204" i="37"/>
  <c r="D204" i="37"/>
  <c r="G204" i="37" s="1"/>
  <c r="B205" i="37"/>
  <c r="C205" i="37"/>
  <c r="D205" i="37"/>
  <c r="G205" i="37" s="1"/>
  <c r="B206" i="37"/>
  <c r="C206" i="37"/>
  <c r="D206" i="37"/>
  <c r="G206" i="37" s="1"/>
  <c r="B207" i="37"/>
  <c r="C207" i="37"/>
  <c r="D207" i="37"/>
  <c r="G207" i="37" s="1"/>
  <c r="B208" i="37"/>
  <c r="B209" i="37"/>
  <c r="C209" i="37"/>
  <c r="G209" i="37" s="1"/>
  <c r="D209" i="37"/>
  <c r="B210" i="37"/>
  <c r="C210" i="37"/>
  <c r="G210" i="37" s="1"/>
  <c r="D210" i="37"/>
  <c r="B211" i="37"/>
  <c r="C211" i="37"/>
  <c r="D211" i="37"/>
  <c r="B212" i="37"/>
  <c r="C212" i="37"/>
  <c r="D212" i="37"/>
  <c r="B213" i="37"/>
  <c r="B214" i="37"/>
  <c r="B215" i="37"/>
  <c r="C215" i="37"/>
  <c r="D215" i="37"/>
  <c r="G215" i="37"/>
  <c r="B216" i="37"/>
  <c r="C216" i="37"/>
  <c r="D216" i="37"/>
  <c r="G216" i="37"/>
  <c r="B217" i="37"/>
  <c r="B218" i="37"/>
  <c r="C218" i="37"/>
  <c r="D218" i="37"/>
  <c r="G218" i="37" s="1"/>
  <c r="B219" i="37"/>
  <c r="C219" i="37"/>
  <c r="D219" i="37"/>
  <c r="G219" i="37" s="1"/>
  <c r="B220" i="37"/>
  <c r="C220" i="37"/>
  <c r="D220" i="37"/>
  <c r="B221" i="37"/>
  <c r="C221" i="37"/>
  <c r="D221" i="37"/>
  <c r="G221" i="37" s="1"/>
  <c r="B222" i="37"/>
  <c r="B223" i="37"/>
  <c r="B224" i="37"/>
  <c r="G224" i="37" s="1"/>
  <c r="C224" i="37"/>
  <c r="D224" i="37"/>
  <c r="B225" i="37"/>
  <c r="G225" i="37" s="1"/>
  <c r="C225" i="37"/>
  <c r="D225" i="37"/>
  <c r="B226" i="37"/>
  <c r="B227" i="37"/>
  <c r="G227" i="37" s="1"/>
  <c r="C227" i="37"/>
  <c r="D227" i="37"/>
  <c r="B228" i="37"/>
  <c r="G228" i="37" s="1"/>
  <c r="C228" i="37"/>
  <c r="D228" i="37"/>
  <c r="B229" i="37"/>
  <c r="B230" i="37"/>
  <c r="C230" i="37"/>
  <c r="D230" i="37"/>
  <c r="G230" i="37"/>
  <c r="B231" i="37"/>
  <c r="C231" i="37"/>
  <c r="D231" i="37"/>
  <c r="G231" i="37"/>
  <c r="B232" i="37"/>
  <c r="B233" i="37"/>
  <c r="C233" i="37"/>
  <c r="D233" i="37"/>
  <c r="B234" i="37"/>
  <c r="C234" i="37"/>
  <c r="G234" i="37" s="1"/>
  <c r="D234" i="37"/>
  <c r="B235" i="37"/>
  <c r="B236" i="37"/>
  <c r="G236" i="37" s="1"/>
  <c r="C236" i="37"/>
  <c r="D236" i="37"/>
  <c r="B237" i="37"/>
  <c r="C237" i="37"/>
  <c r="H237" i="37" s="1"/>
  <c r="D237" i="37"/>
  <c r="B238" i="37"/>
  <c r="C238" i="37"/>
  <c r="D238" i="37"/>
  <c r="B239" i="37"/>
  <c r="B240" i="37"/>
  <c r="C240" i="37"/>
  <c r="D240" i="37"/>
  <c r="G240" i="37"/>
  <c r="B241" i="37"/>
  <c r="C241" i="37"/>
  <c r="D241" i="37"/>
  <c r="G241" i="37"/>
  <c r="B242" i="37"/>
  <c r="B243" i="37"/>
  <c r="C243" i="37"/>
  <c r="D243" i="37"/>
  <c r="G243" i="37" s="1"/>
  <c r="B244" i="37"/>
  <c r="C244" i="37"/>
  <c r="D244" i="37"/>
  <c r="G244" i="37" s="1"/>
  <c r="B245" i="37"/>
  <c r="C245" i="37"/>
  <c r="D245" i="37"/>
  <c r="G245" i="37" s="1"/>
  <c r="B246" i="37"/>
  <c r="C246" i="37"/>
  <c r="D246" i="37"/>
  <c r="G246" i="37" s="1"/>
  <c r="B247" i="37"/>
  <c r="B248" i="37"/>
  <c r="B249" i="37"/>
  <c r="G249" i="37" s="1"/>
  <c r="C249" i="37"/>
  <c r="D249" i="37"/>
  <c r="B250" i="37"/>
  <c r="G250" i="37" s="1"/>
  <c r="C250" i="37"/>
  <c r="D250" i="37"/>
  <c r="B251" i="37"/>
  <c r="C251" i="37"/>
  <c r="D251" i="37"/>
  <c r="B252" i="37"/>
  <c r="C252" i="37"/>
  <c r="D252" i="37"/>
  <c r="B253" i="37"/>
  <c r="G253" i="37" s="1"/>
  <c r="C253" i="37"/>
  <c r="D253" i="37"/>
  <c r="B254" i="37"/>
  <c r="B255" i="37"/>
  <c r="C255" i="37"/>
  <c r="D255" i="37"/>
  <c r="G255" i="37"/>
  <c r="B256" i="37"/>
  <c r="C256" i="37"/>
  <c r="G256" i="37" s="1"/>
  <c r="D256" i="37"/>
  <c r="B257" i="37"/>
  <c r="C257" i="37"/>
  <c r="D257" i="37"/>
  <c r="G257" i="37"/>
  <c r="B258" i="37"/>
  <c r="B259" i="37"/>
  <c r="B260" i="37"/>
  <c r="C260" i="37"/>
  <c r="G260" i="37" s="1"/>
  <c r="D260" i="37"/>
  <c r="B261" i="37"/>
  <c r="C261" i="37"/>
  <c r="D261" i="37"/>
  <c r="H261" i="37" s="1"/>
  <c r="B262" i="37"/>
  <c r="C262" i="37"/>
  <c r="D262" i="37"/>
  <c r="B263" i="37"/>
  <c r="B264" i="37"/>
  <c r="G264" i="37" s="1"/>
  <c r="C264" i="37"/>
  <c r="D264" i="37"/>
  <c r="B265" i="37"/>
  <c r="G265" i="37" s="1"/>
  <c r="C265" i="37"/>
  <c r="D265" i="37"/>
  <c r="B266" i="37"/>
  <c r="C266" i="37"/>
  <c r="H266" i="37" s="1"/>
  <c r="D266" i="37"/>
  <c r="B267" i="37"/>
  <c r="B268" i="37"/>
  <c r="G268" i="37" s="1"/>
  <c r="C268" i="37"/>
  <c r="D268" i="37"/>
  <c r="B269" i="37"/>
  <c r="G269" i="37" s="1"/>
  <c r="C269" i="37"/>
  <c r="D269" i="37"/>
  <c r="B270" i="37"/>
  <c r="G270" i="37" s="1"/>
  <c r="C270" i="37"/>
  <c r="D270" i="37"/>
  <c r="B271" i="37"/>
  <c r="G271" i="37" s="1"/>
  <c r="C271" i="37"/>
  <c r="D271" i="37"/>
  <c r="B272" i="37"/>
  <c r="G272" i="37" s="1"/>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G286" i="37" s="1"/>
  <c r="D286" i="37"/>
  <c r="B287" i="37"/>
  <c r="C287" i="37"/>
  <c r="G287" i="37" s="1"/>
  <c r="D287" i="37"/>
  <c r="B288" i="37"/>
  <c r="C288" i="37"/>
  <c r="D288" i="37"/>
  <c r="H288" i="37" s="1"/>
  <c r="B289" i="37"/>
  <c r="C289" i="37"/>
  <c r="D289" i="37"/>
  <c r="B290" i="37"/>
  <c r="B291" i="37"/>
  <c r="B292" i="37"/>
  <c r="B293" i="37"/>
  <c r="C293" i="37"/>
  <c r="D293" i="37"/>
  <c r="G293" i="37" s="1"/>
  <c r="B294" i="37"/>
  <c r="C294" i="37"/>
  <c r="D294" i="37"/>
  <c r="G294" i="37" s="1"/>
  <c r="B295" i="37"/>
  <c r="C295" i="37"/>
  <c r="D295" i="37"/>
  <c r="G295" i="37" s="1"/>
  <c r="B296" i="37"/>
  <c r="B297" i="37"/>
  <c r="C297" i="37"/>
  <c r="G297" i="37" s="1"/>
  <c r="D297" i="37"/>
  <c r="B298" i="37"/>
  <c r="C298" i="37"/>
  <c r="G298" i="37" s="1"/>
  <c r="D298" i="37"/>
  <c r="B299" i="37"/>
  <c r="C299" i="37"/>
  <c r="D299" i="37"/>
  <c r="H299" i="37" s="1"/>
  <c r="B300" i="37"/>
  <c r="C300" i="37"/>
  <c r="D300" i="37"/>
  <c r="B301" i="37"/>
  <c r="C301" i="37"/>
  <c r="G301" i="37" s="1"/>
  <c r="D301" i="37"/>
  <c r="B302" i="37"/>
  <c r="C302" i="37"/>
  <c r="G302" i="37" s="1"/>
  <c r="D302" i="37"/>
  <c r="B303" i="37"/>
  <c r="B304" i="37"/>
  <c r="B305" i="37"/>
  <c r="G305" i="37" s="1"/>
  <c r="C305" i="37"/>
  <c r="D305" i="37"/>
  <c r="B306" i="37"/>
  <c r="G306" i="37" s="1"/>
  <c r="C306" i="37"/>
  <c r="D306" i="37"/>
  <c r="B307" i="37"/>
  <c r="G307" i="37" s="1"/>
  <c r="C307" i="37"/>
  <c r="D307" i="37"/>
  <c r="B308" i="37"/>
  <c r="G308" i="37" s="1"/>
  <c r="C308" i="37"/>
  <c r="D308" i="37"/>
  <c r="B309" i="37"/>
  <c r="B310" i="37"/>
  <c r="C310" i="37"/>
  <c r="D310" i="37"/>
  <c r="B311" i="37"/>
  <c r="G311" i="37" s="1"/>
  <c r="C311" i="37"/>
  <c r="D311" i="37"/>
  <c r="B312" i="37"/>
  <c r="C312" i="37"/>
  <c r="H312" i="37" s="1"/>
  <c r="D312" i="37"/>
  <c r="B313" i="37"/>
  <c r="C313" i="37"/>
  <c r="D313" i="37"/>
  <c r="B314" i="37"/>
  <c r="C314" i="37"/>
  <c r="D314" i="37"/>
  <c r="B315" i="37"/>
  <c r="G315" i="37" s="1"/>
  <c r="C315" i="37"/>
  <c r="D315" i="37"/>
  <c r="B316" i="37"/>
  <c r="C316" i="37"/>
  <c r="H316" i="37" s="1"/>
  <c r="D316" i="37"/>
  <c r="B317" i="37"/>
  <c r="C317" i="37"/>
  <c r="D317" i="37"/>
  <c r="B318" i="37"/>
  <c r="B319" i="37"/>
  <c r="C319" i="37"/>
  <c r="D319" i="37"/>
  <c r="B320" i="37"/>
  <c r="C320" i="37"/>
  <c r="D320" i="37"/>
  <c r="B321" i="37"/>
  <c r="C321" i="37"/>
  <c r="G321" i="37" s="1"/>
  <c r="D321" i="37"/>
  <c r="B322" i="37"/>
  <c r="C322" i="37"/>
  <c r="G322" i="37" s="1"/>
  <c r="D322" i="37"/>
  <c r="B323" i="37"/>
  <c r="B324" i="37"/>
  <c r="C324" i="37"/>
  <c r="D324" i="37"/>
  <c r="B325" i="37"/>
  <c r="C325" i="37"/>
  <c r="D325" i="37"/>
  <c r="H325" i="37" s="1"/>
  <c r="B326" i="37"/>
  <c r="C326" i="37"/>
  <c r="D326" i="37"/>
  <c r="B327" i="37"/>
  <c r="G327" i="37" s="1"/>
  <c r="C327" i="37"/>
  <c r="D327" i="37"/>
  <c r="B328" i="37"/>
  <c r="B329" i="37"/>
  <c r="G329" i="37" s="1"/>
  <c r="C329" i="37"/>
  <c r="D329" i="37"/>
  <c r="B330" i="37"/>
  <c r="G330" i="37" s="1"/>
  <c r="C330" i="37"/>
  <c r="D330" i="37"/>
  <c r="B331" i="37"/>
  <c r="B332" i="37"/>
  <c r="C332" i="37"/>
  <c r="D332" i="37"/>
  <c r="B333" i="37"/>
  <c r="G333" i="37" s="1"/>
  <c r="C333" i="37"/>
  <c r="D333" i="37"/>
  <c r="B334" i="37"/>
  <c r="C334" i="37"/>
  <c r="D334" i="37"/>
  <c r="B335" i="37"/>
  <c r="C335" i="37"/>
  <c r="D335" i="37"/>
  <c r="B336" i="37"/>
  <c r="B337" i="37"/>
  <c r="B338" i="37"/>
  <c r="C338" i="37"/>
  <c r="H338" i="37" s="1"/>
  <c r="D338" i="37"/>
  <c r="B339" i="37"/>
  <c r="C339" i="37"/>
  <c r="D339" i="37"/>
  <c r="G339" i="37" s="1"/>
  <c r="B340" i="37"/>
  <c r="B341" i="37"/>
  <c r="C341" i="37"/>
  <c r="D341" i="37"/>
  <c r="G341" i="37" s="1"/>
  <c r="B342" i="37"/>
  <c r="B343" i="37"/>
  <c r="B344" i="37"/>
  <c r="B345" i="37"/>
  <c r="C345" i="37"/>
  <c r="D345" i="37"/>
  <c r="B346" i="37"/>
  <c r="C346" i="37"/>
  <c r="H346" i="37" s="1"/>
  <c r="D346" i="37"/>
  <c r="B347" i="37"/>
  <c r="C347" i="37"/>
  <c r="D347" i="37"/>
  <c r="G347" i="37" s="1"/>
  <c r="B348" i="37"/>
  <c r="B349" i="37"/>
  <c r="C349" i="37"/>
  <c r="D349" i="37"/>
  <c r="G349" i="37" s="1"/>
  <c r="B350" i="37"/>
  <c r="C350" i="37"/>
  <c r="D350" i="37"/>
  <c r="G350" i="37" s="1"/>
  <c r="B351" i="37"/>
  <c r="C351" i="37"/>
  <c r="D351" i="37"/>
  <c r="B352" i="37"/>
  <c r="C352" i="37"/>
  <c r="D352" i="37"/>
  <c r="B353" i="37"/>
  <c r="C353" i="37"/>
  <c r="D353" i="37"/>
  <c r="G353" i="37" s="1"/>
  <c r="B354" i="37"/>
  <c r="C354" i="37"/>
  <c r="D354" i="37"/>
  <c r="G354" i="37" s="1"/>
  <c r="B355" i="37"/>
  <c r="B356" i="37"/>
  <c r="B357" i="37"/>
  <c r="C357" i="37"/>
  <c r="D357" i="37"/>
  <c r="B358" i="37"/>
  <c r="C358" i="37"/>
  <c r="D358" i="37"/>
  <c r="G358" i="37" s="1"/>
  <c r="B359" i="37"/>
  <c r="C359" i="37"/>
  <c r="D359" i="37"/>
  <c r="B360" i="37"/>
  <c r="C360" i="37"/>
  <c r="H360" i="37" s="1"/>
  <c r="D360" i="37"/>
  <c r="B361" i="37"/>
  <c r="B362" i="37"/>
  <c r="C362" i="37"/>
  <c r="D362" i="37"/>
  <c r="B363" i="37"/>
  <c r="C363" i="37"/>
  <c r="D363" i="37"/>
  <c r="G363" i="37" s="1"/>
  <c r="B364" i="37"/>
  <c r="C364" i="37"/>
  <c r="D364" i="37"/>
  <c r="G364" i="37" s="1"/>
  <c r="B365" i="37"/>
  <c r="C365" i="37"/>
  <c r="D365" i="37"/>
  <c r="B366" i="37"/>
  <c r="C366" i="37"/>
  <c r="H366" i="37" s="1"/>
  <c r="D366" i="37"/>
  <c r="B367" i="37"/>
  <c r="C367" i="37"/>
  <c r="D367" i="37"/>
  <c r="G367" i="37" s="1"/>
  <c r="B368" i="37"/>
  <c r="C368" i="37"/>
  <c r="D368" i="37"/>
  <c r="B369" i="37"/>
  <c r="C369" i="37"/>
  <c r="D369" i="37"/>
  <c r="B370" i="37"/>
  <c r="B371" i="37"/>
  <c r="C371" i="37"/>
  <c r="D371" i="37"/>
  <c r="B372" i="37"/>
  <c r="C372" i="37"/>
  <c r="H372" i="37" s="1"/>
  <c r="D372" i="37"/>
  <c r="B373" i="37"/>
  <c r="C373" i="37"/>
  <c r="D373" i="37"/>
  <c r="G373" i="37" s="1"/>
  <c r="B374" i="37"/>
  <c r="C374" i="37"/>
  <c r="D374" i="37"/>
  <c r="G374" i="37" s="1"/>
  <c r="B375" i="37"/>
  <c r="B376" i="37"/>
  <c r="C376" i="37"/>
  <c r="D376" i="37"/>
  <c r="G376" i="37" s="1"/>
  <c r="B377" i="37"/>
  <c r="C377" i="37"/>
  <c r="D377" i="37"/>
  <c r="B378" i="37"/>
  <c r="C378" i="37"/>
  <c r="D378" i="37"/>
  <c r="B379" i="37"/>
  <c r="C379" i="37"/>
  <c r="D379" i="37"/>
  <c r="G379" i="37" s="1"/>
  <c r="B380" i="37"/>
  <c r="B381" i="37"/>
  <c r="C381" i="37"/>
  <c r="D381" i="37"/>
  <c r="B382" i="37"/>
  <c r="C382" i="37"/>
  <c r="D382" i="37"/>
  <c r="G382" i="37" s="1"/>
  <c r="B383" i="37"/>
  <c r="B384" i="37"/>
  <c r="C384" i="37"/>
  <c r="D384" i="37"/>
  <c r="G384" i="37" s="1"/>
  <c r="B385" i="37"/>
  <c r="C385" i="37"/>
  <c r="D385" i="37"/>
  <c r="B386" i="37"/>
  <c r="C386" i="37"/>
  <c r="H386" i="37" s="1"/>
  <c r="D386" i="37"/>
  <c r="B387" i="37"/>
  <c r="C387" i="37"/>
  <c r="D387" i="37"/>
  <c r="G387" i="37" s="1"/>
  <c r="B388" i="37"/>
  <c r="B389" i="37"/>
  <c r="B390" i="37"/>
  <c r="C390" i="37"/>
  <c r="D390" i="37"/>
  <c r="B391" i="37"/>
  <c r="C391" i="37"/>
  <c r="D391" i="37"/>
  <c r="G391" i="37" s="1"/>
  <c r="B392" i="37"/>
  <c r="B393" i="37"/>
  <c r="C393" i="37"/>
  <c r="D393" i="37"/>
  <c r="B394" i="37"/>
  <c r="B395" i="37"/>
  <c r="C395" i="37"/>
  <c r="D395" i="37"/>
  <c r="B396" i="37"/>
  <c r="C396" i="37"/>
  <c r="D396" i="37"/>
  <c r="B397" i="37"/>
  <c r="C397" i="37"/>
  <c r="D397" i="37"/>
  <c r="B398" i="37"/>
  <c r="C398" i="37"/>
  <c r="D398" i="37"/>
  <c r="B399" i="37"/>
  <c r="B400" i="37"/>
  <c r="B401" i="37"/>
  <c r="G401" i="37" s="1"/>
  <c r="C401" i="37"/>
  <c r="D401" i="37"/>
  <c r="B402" i="37"/>
  <c r="G402" i="37" s="1"/>
  <c r="C402" i="37"/>
  <c r="D402" i="37"/>
  <c r="B403" i="37"/>
  <c r="G403" i="37" s="1"/>
  <c r="C403" i="37"/>
  <c r="D403" i="37"/>
  <c r="B404" i="37"/>
  <c r="B405" i="37"/>
  <c r="B406" i="37"/>
  <c r="B407" i="37"/>
  <c r="B408" i="37"/>
  <c r="B409" i="37"/>
  <c r="B410" i="37"/>
  <c r="B411" i="37"/>
  <c r="B412" i="37"/>
  <c r="B413" i="37"/>
  <c r="B414" i="37"/>
  <c r="C414" i="37"/>
  <c r="D414" i="37"/>
  <c r="H414" i="37" s="1"/>
  <c r="B415" i="37"/>
  <c r="C415" i="37"/>
  <c r="D415" i="37"/>
  <c r="B416" i="37"/>
  <c r="C416" i="37"/>
  <c r="D416" i="37"/>
  <c r="B417" i="37"/>
  <c r="C417" i="37"/>
  <c r="G417" i="37" s="1"/>
  <c r="D417" i="37"/>
  <c r="B418" i="37"/>
  <c r="B419" i="37"/>
  <c r="C419" i="37"/>
  <c r="H419" i="37" s="1"/>
  <c r="D419" i="37"/>
  <c r="B420" i="37"/>
  <c r="C420" i="37"/>
  <c r="D420" i="37"/>
  <c r="G420" i="37" s="1"/>
  <c r="B421" i="37"/>
  <c r="B422" i="37"/>
  <c r="C422" i="37"/>
  <c r="D422" i="37"/>
  <c r="B423" i="37"/>
  <c r="C423" i="37"/>
  <c r="D423" i="37"/>
  <c r="B424" i="37"/>
  <c r="C424" i="37"/>
  <c r="D424" i="37"/>
  <c r="B425" i="37"/>
  <c r="C425" i="37"/>
  <c r="G425" i="37" s="1"/>
  <c r="D425" i="37"/>
  <c r="B426" i="37"/>
  <c r="B427" i="37"/>
  <c r="C427" i="37"/>
  <c r="D427" i="37"/>
  <c r="B428" i="37"/>
  <c r="C428" i="37"/>
  <c r="D428" i="37"/>
  <c r="B429" i="37"/>
  <c r="C429" i="37"/>
  <c r="D429" i="37"/>
  <c r="B430" i="37"/>
  <c r="G430" i="37" s="1"/>
  <c r="C430" i="37"/>
  <c r="D430" i="37"/>
  <c r="B431" i="37"/>
  <c r="C431" i="37"/>
  <c r="D431" i="37"/>
  <c r="B432" i="37"/>
  <c r="C432" i="37"/>
  <c r="D432" i="37"/>
  <c r="B433" i="37"/>
  <c r="B434" i="37"/>
  <c r="G434" i="37" s="1"/>
  <c r="C434" i="37"/>
  <c r="D434" i="37"/>
  <c r="B435" i="37"/>
  <c r="G435" i="37" s="1"/>
  <c r="C435" i="37"/>
  <c r="D435" i="37"/>
  <c r="B436" i="37"/>
  <c r="G436" i="37" s="1"/>
  <c r="C436" i="37"/>
  <c r="D436" i="37"/>
  <c r="B437" i="37"/>
  <c r="G437" i="37" s="1"/>
  <c r="C437" i="37"/>
  <c r="D437" i="37"/>
  <c r="B438" i="37"/>
  <c r="B439" i="37"/>
  <c r="C439" i="37"/>
  <c r="D439" i="37"/>
  <c r="G439" i="37" s="1"/>
  <c r="B440" i="37"/>
  <c r="C440" i="37"/>
  <c r="D440" i="37"/>
  <c r="B441" i="37"/>
  <c r="C441" i="37"/>
  <c r="D441" i="37"/>
  <c r="B442" i="37"/>
  <c r="C442" i="37"/>
  <c r="D442" i="37"/>
  <c r="G442" i="37" s="1"/>
  <c r="B443" i="37"/>
  <c r="C443" i="37"/>
  <c r="D443" i="37"/>
  <c r="G443" i="37" s="1"/>
  <c r="B444" i="37"/>
  <c r="C444" i="37"/>
  <c r="D444" i="37"/>
  <c r="B445" i="37"/>
  <c r="C445" i="37"/>
  <c r="D445" i="37"/>
  <c r="B446" i="37"/>
  <c r="B447" i="37"/>
  <c r="G447" i="37" s="1"/>
  <c r="C447" i="37"/>
  <c r="D447" i="37"/>
  <c r="B448" i="37"/>
  <c r="G448" i="37" s="1"/>
  <c r="C448" i="37"/>
  <c r="D448" i="37"/>
  <c r="B449" i="37"/>
  <c r="C449" i="37"/>
  <c r="D449" i="37"/>
  <c r="B450" i="37"/>
  <c r="B451" i="37"/>
  <c r="B452" i="37"/>
  <c r="C452" i="37"/>
  <c r="D452" i="37"/>
  <c r="G452" i="37"/>
  <c r="B453" i="37"/>
  <c r="C453" i="37"/>
  <c r="D453" i="37"/>
  <c r="G453" i="37"/>
  <c r="B454" i="37"/>
  <c r="B455" i="37"/>
  <c r="C455" i="37"/>
  <c r="D455" i="37"/>
  <c r="G455" i="37" s="1"/>
  <c r="B456" i="37"/>
  <c r="C456" i="37"/>
  <c r="D456" i="37"/>
  <c r="G456" i="37" s="1"/>
  <c r="B457" i="37"/>
  <c r="B458" i="37"/>
  <c r="C458" i="37"/>
  <c r="D458" i="37"/>
  <c r="G458" i="37"/>
  <c r="B459" i="37"/>
  <c r="C459" i="37"/>
  <c r="D459" i="37"/>
  <c r="G459" i="37"/>
  <c r="B460" i="37"/>
  <c r="B461" i="37"/>
  <c r="C461" i="37"/>
  <c r="D461" i="37"/>
  <c r="B462" i="37"/>
  <c r="C462" i="37"/>
  <c r="D462" i="37"/>
  <c r="B463" i="37"/>
  <c r="B464" i="37"/>
  <c r="B465" i="37"/>
  <c r="C465" i="37"/>
  <c r="D465" i="37"/>
  <c r="B466" i="37"/>
  <c r="C466" i="37"/>
  <c r="D466" i="37"/>
  <c r="B467" i="37"/>
  <c r="C467" i="37"/>
  <c r="H467" i="37" s="1"/>
  <c r="D467" i="37"/>
  <c r="B468" i="37"/>
  <c r="C468" i="37"/>
  <c r="D468" i="37"/>
  <c r="G468" i="37" s="1"/>
  <c r="B469" i="37"/>
  <c r="B470" i="37"/>
  <c r="C470" i="37"/>
  <c r="D470" i="37"/>
  <c r="G470" i="37" s="1"/>
  <c r="B471" i="37"/>
  <c r="C471" i="37"/>
  <c r="D471" i="37"/>
  <c r="G471" i="37" s="1"/>
  <c r="B472" i="37"/>
  <c r="B473" i="37"/>
  <c r="C473" i="37"/>
  <c r="G473" i="37" s="1"/>
  <c r="D473" i="37"/>
  <c r="B474" i="37"/>
  <c r="C474" i="37"/>
  <c r="G474" i="37" s="1"/>
  <c r="D474" i="37"/>
  <c r="B475" i="37"/>
  <c r="B476" i="37"/>
  <c r="B477" i="37"/>
  <c r="C477" i="37"/>
  <c r="D477" i="37"/>
  <c r="B478" i="37"/>
  <c r="C478" i="37"/>
  <c r="D478" i="37"/>
  <c r="B479" i="37"/>
  <c r="C479" i="37"/>
  <c r="D479" i="37"/>
  <c r="G479" i="37" s="1"/>
  <c r="B480" i="37"/>
  <c r="C480" i="37"/>
  <c r="D480" i="37"/>
  <c r="G480" i="37" s="1"/>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G489" i="37" s="1"/>
  <c r="D489" i="37"/>
  <c r="B490" i="37"/>
  <c r="C490" i="37"/>
  <c r="G490" i="37" s="1"/>
  <c r="D490" i="37"/>
  <c r="B491" i="37"/>
  <c r="C491" i="37"/>
  <c r="D491" i="37"/>
  <c r="B492" i="37"/>
  <c r="C492" i="37"/>
  <c r="D492" i="37"/>
  <c r="B493" i="37"/>
  <c r="B494" i="37"/>
  <c r="G494" i="37" s="1"/>
  <c r="C494" i="37"/>
  <c r="D494" i="37"/>
  <c r="B495" i="37"/>
  <c r="G495" i="37" s="1"/>
  <c r="C495" i="37"/>
  <c r="D495" i="37"/>
  <c r="B496" i="37"/>
  <c r="C496" i="37"/>
  <c r="D496" i="37"/>
  <c r="B497" i="37"/>
  <c r="C497" i="37"/>
  <c r="D497" i="37"/>
  <c r="B498" i="37"/>
  <c r="B499" i="37"/>
  <c r="C499" i="37"/>
  <c r="D499" i="37"/>
  <c r="B500" i="37"/>
  <c r="C500" i="37"/>
  <c r="D500" i="37"/>
  <c r="B501" i="37"/>
  <c r="C501" i="37"/>
  <c r="D501" i="37"/>
  <c r="B502" i="37"/>
  <c r="C502" i="37"/>
  <c r="D502" i="37"/>
  <c r="G502" i="37" s="1"/>
  <c r="B503" i="37"/>
  <c r="C503" i="37"/>
  <c r="D503" i="37"/>
  <c r="B504" i="37"/>
  <c r="C504" i="37"/>
  <c r="D504" i="37"/>
  <c r="B505" i="37"/>
  <c r="C505" i="37"/>
  <c r="D505" i="37"/>
  <c r="B506" i="37"/>
  <c r="B507" i="37"/>
  <c r="B508" i="37"/>
  <c r="G508" i="37" s="1"/>
  <c r="C508" i="37"/>
  <c r="D508" i="37"/>
  <c r="B509" i="37"/>
  <c r="G509" i="37" s="1"/>
  <c r="C509" i="37"/>
  <c r="D509" i="37"/>
  <c r="B510" i="37"/>
  <c r="B511" i="37"/>
  <c r="G511" i="37" s="1"/>
  <c r="C511" i="37"/>
  <c r="D511" i="37"/>
  <c r="B512" i="37"/>
  <c r="G512" i="37" s="1"/>
  <c r="C512" i="37"/>
  <c r="D512" i="37"/>
  <c r="B513" i="37"/>
  <c r="B514" i="37"/>
  <c r="C514" i="37"/>
  <c r="D514" i="37"/>
  <c r="G514" i="37" s="1"/>
  <c r="B515" i="37"/>
  <c r="C515" i="37"/>
  <c r="D515" i="37"/>
  <c r="B516" i="37"/>
  <c r="B517" i="37"/>
  <c r="G517" i="37" s="1"/>
  <c r="C517" i="37"/>
  <c r="D517" i="37"/>
  <c r="B518" i="37"/>
  <c r="G518" i="37" s="1"/>
  <c r="C518" i="37"/>
  <c r="D518" i="37"/>
  <c r="B519" i="37"/>
  <c r="B520" i="37"/>
  <c r="B521" i="37"/>
  <c r="B522" i="37"/>
  <c r="C522" i="37"/>
  <c r="D522" i="37"/>
  <c r="B523" i="37"/>
  <c r="C523" i="37"/>
  <c r="D523" i="37"/>
  <c r="G523" i="37" s="1"/>
  <c r="B524" i="37"/>
  <c r="C524" i="37"/>
  <c r="D524" i="37"/>
  <c r="G524" i="37" s="1"/>
  <c r="B525" i="37"/>
  <c r="C525" i="37"/>
  <c r="D525" i="37"/>
  <c r="B526" i="37"/>
  <c r="B527" i="37"/>
  <c r="G527" i="37" s="1"/>
  <c r="C527" i="37"/>
  <c r="D527" i="37"/>
  <c r="B528" i="37"/>
  <c r="G528" i="37" s="1"/>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G537" i="37" s="1"/>
  <c r="D537" i="37"/>
  <c r="B538" i="37"/>
  <c r="C538" i="37"/>
  <c r="D538" i="37"/>
  <c r="H538" i="37" s="1"/>
  <c r="B539" i="37"/>
  <c r="C539" i="37"/>
  <c r="D539" i="37"/>
  <c r="B540" i="37"/>
  <c r="C540" i="37"/>
  <c r="D540" i="37"/>
  <c r="B541" i="37"/>
  <c r="B542" i="37"/>
  <c r="C542" i="37"/>
  <c r="D542" i="37"/>
  <c r="B543" i="37"/>
  <c r="C543" i="37"/>
  <c r="H543" i="37" s="1"/>
  <c r="D543" i="37"/>
  <c r="B544" i="37"/>
  <c r="C544" i="37"/>
  <c r="D544" i="37"/>
  <c r="G544" i="37" s="1"/>
  <c r="B545" i="37"/>
  <c r="C545" i="37"/>
  <c r="D545" i="37"/>
  <c r="B546" i="37"/>
  <c r="B547" i="37"/>
  <c r="C547" i="37"/>
  <c r="D547" i="37"/>
  <c r="G547" i="37"/>
  <c r="B548" i="37"/>
  <c r="C548" i="37"/>
  <c r="D548" i="37"/>
  <c r="G548" i="37"/>
  <c r="B549" i="37"/>
  <c r="C549" i="37"/>
  <c r="D549" i="37"/>
  <c r="G549" i="37"/>
  <c r="B550" i="37"/>
  <c r="C550" i="37"/>
  <c r="D550" i="37"/>
  <c r="G550" i="37"/>
  <c r="B551" i="37"/>
  <c r="C551" i="37"/>
  <c r="D551" i="37"/>
  <c r="G551" i="37"/>
  <c r="B552" i="37"/>
  <c r="C552" i="37"/>
  <c r="D552" i="37"/>
  <c r="G552" i="37"/>
  <c r="B553" i="37"/>
  <c r="C553" i="37"/>
  <c r="D553" i="37"/>
  <c r="G553" i="37"/>
  <c r="B554" i="37"/>
  <c r="B555" i="37"/>
  <c r="C555" i="37"/>
  <c r="D555" i="37"/>
  <c r="G555" i="37" s="1"/>
  <c r="B556" i="37"/>
  <c r="C556" i="37"/>
  <c r="D556" i="37"/>
  <c r="G556" i="37" s="1"/>
  <c r="B557" i="37"/>
  <c r="C557" i="37"/>
  <c r="D557" i="37"/>
  <c r="G557" i="37" s="1"/>
  <c r="B558" i="37"/>
  <c r="B559" i="37"/>
  <c r="B560" i="37"/>
  <c r="C560" i="37"/>
  <c r="D560" i="37"/>
  <c r="B561" i="37"/>
  <c r="C561" i="37"/>
  <c r="D561" i="37"/>
  <c r="B562" i="37"/>
  <c r="B563" i="37"/>
  <c r="C563" i="37"/>
  <c r="G563" i="37" s="1"/>
  <c r="D563" i="37"/>
  <c r="B564" i="37"/>
  <c r="C564" i="37"/>
  <c r="D564" i="37"/>
  <c r="B565" i="37"/>
  <c r="B566" i="37"/>
  <c r="C566" i="37"/>
  <c r="D566" i="37"/>
  <c r="B567" i="37"/>
  <c r="G567" i="37" s="1"/>
  <c r="C567" i="37"/>
  <c r="D567" i="37"/>
  <c r="B568" i="37"/>
  <c r="B569" i="37"/>
  <c r="C569" i="37"/>
  <c r="D569" i="37"/>
  <c r="G569" i="37"/>
  <c r="B570" i="37"/>
  <c r="C570" i="37"/>
  <c r="D570" i="37"/>
  <c r="G570" i="37"/>
  <c r="B571" i="37"/>
  <c r="B572" i="37"/>
  <c r="B573" i="37"/>
  <c r="C573" i="37"/>
  <c r="G573" i="37" s="1"/>
  <c r="D573" i="37"/>
  <c r="B574" i="37"/>
  <c r="C574" i="37"/>
  <c r="G574" i="37" s="1"/>
  <c r="D574" i="37"/>
  <c r="B575" i="37"/>
  <c r="C575" i="37"/>
  <c r="D575" i="37"/>
  <c r="H575" i="37" s="1"/>
  <c r="B576" i="37"/>
  <c r="B577" i="37"/>
  <c r="G577" i="37" s="1"/>
  <c r="C577" i="37"/>
  <c r="D577" i="37"/>
  <c r="B578" i="37"/>
  <c r="B579" i="37"/>
  <c r="C579" i="37"/>
  <c r="D579" i="37"/>
  <c r="G579" i="37"/>
  <c r="B580" i="37"/>
  <c r="C580" i="37"/>
  <c r="D580" i="37"/>
  <c r="G580" i="37"/>
  <c r="B581" i="37"/>
  <c r="B582" i="37"/>
  <c r="C582" i="37"/>
  <c r="D582" i="37"/>
  <c r="G582" i="37" s="1"/>
  <c r="B583" i="37"/>
  <c r="C583" i="37"/>
  <c r="D583" i="37"/>
  <c r="B584" i="37"/>
  <c r="B585" i="37"/>
  <c r="B586" i="37"/>
  <c r="C586" i="37"/>
  <c r="D586" i="37"/>
  <c r="G586" i="37" s="1"/>
  <c r="B587" i="37"/>
  <c r="C587" i="37"/>
  <c r="D587" i="37"/>
  <c r="G587" i="37" s="1"/>
  <c r="B588" i="37"/>
  <c r="C588" i="37"/>
  <c r="D588" i="37"/>
  <c r="G588" i="37" s="1"/>
  <c r="B589" i="37"/>
  <c r="C589" i="37"/>
  <c r="D589" i="37"/>
  <c r="G589" i="37" s="1"/>
  <c r="B590" i="37"/>
  <c r="B591" i="37"/>
  <c r="C591" i="37"/>
  <c r="G591" i="37" s="1"/>
  <c r="D591" i="37"/>
  <c r="B592" i="37"/>
  <c r="C592" i="37"/>
  <c r="G592" i="37" s="1"/>
  <c r="D592" i="37"/>
  <c r="B593" i="37"/>
  <c r="C593" i="37"/>
  <c r="D593" i="37"/>
  <c r="H593" i="37" s="1"/>
  <c r="B594" i="37"/>
  <c r="B595" i="37"/>
  <c r="C595" i="37"/>
  <c r="D595" i="37"/>
  <c r="B596" i="37"/>
  <c r="B597" i="37"/>
  <c r="G597" i="37" s="1"/>
  <c r="C597" i="37"/>
  <c r="D597" i="37"/>
  <c r="B598" i="37"/>
  <c r="G598" i="37" s="1"/>
  <c r="C598" i="37"/>
  <c r="D598" i="37"/>
  <c r="B599" i="37"/>
  <c r="G599" i="37" s="1"/>
  <c r="C599" i="37"/>
  <c r="D599" i="37"/>
  <c r="B600" i="37"/>
  <c r="C600" i="37"/>
  <c r="H600" i="37" s="1"/>
  <c r="D600" i="37"/>
  <c r="B601" i="37"/>
  <c r="G601" i="37" s="1"/>
  <c r="C601" i="37"/>
  <c r="D601" i="37"/>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C609" i="37"/>
  <c r="D609" i="37"/>
  <c r="G609" i="37" s="1"/>
  <c r="B610" i="37"/>
  <c r="C610" i="37"/>
  <c r="D610" i="37"/>
  <c r="G610" i="37" s="1"/>
  <c r="B611" i="37"/>
  <c r="C611" i="37"/>
  <c r="D611" i="37"/>
  <c r="G611" i="37" s="1"/>
  <c r="B612" i="37"/>
  <c r="C612" i="37"/>
  <c r="D612" i="37"/>
  <c r="G612" i="37" s="1"/>
  <c r="B613" i="37"/>
  <c r="C613" i="37"/>
  <c r="D613" i="37"/>
  <c r="G613" i="37" s="1"/>
  <c r="B614" i="37"/>
  <c r="C614" i="37"/>
  <c r="D614" i="37"/>
  <c r="G614" i="37" s="1"/>
  <c r="B615" i="37"/>
  <c r="C615" i="37"/>
  <c r="D615" i="37"/>
  <c r="G615" i="37" s="1"/>
  <c r="B616" i="37"/>
  <c r="B617" i="37"/>
  <c r="B618" i="37"/>
  <c r="G618" i="37" s="1"/>
  <c r="C618" i="37"/>
  <c r="D618" i="37"/>
  <c r="B619" i="37"/>
  <c r="C619" i="37"/>
  <c r="D619" i="37"/>
  <c r="B620" i="37"/>
  <c r="B621" i="37"/>
  <c r="C621" i="37"/>
  <c r="D621" i="37"/>
  <c r="G621" i="37"/>
  <c r="B622" i="37"/>
  <c r="C622" i="37"/>
  <c r="D622" i="37"/>
  <c r="G622" i="37"/>
  <c r="B623" i="37"/>
  <c r="B624" i="37"/>
  <c r="C624" i="37"/>
  <c r="D624" i="37"/>
  <c r="G624" i="37" s="1"/>
  <c r="B625" i="37"/>
  <c r="C625" i="37"/>
  <c r="D625" i="37"/>
  <c r="G625" i="37" s="1"/>
  <c r="B626" i="37"/>
  <c r="B627" i="37"/>
  <c r="B628" i="37"/>
  <c r="G628" i="37" s="1"/>
  <c r="C628" i="37"/>
  <c r="D628" i="37"/>
  <c r="B629" i="37"/>
  <c r="G629" i="37" s="1"/>
  <c r="C629" i="37"/>
  <c r="D629" i="37"/>
  <c r="B630" i="37"/>
  <c r="B631" i="37"/>
  <c r="B632" i="37"/>
  <c r="B633" i="37"/>
  <c r="B634" i="37"/>
  <c r="B635" i="37"/>
  <c r="B636" i="37"/>
  <c r="B637" i="37"/>
  <c r="B638" i="37"/>
  <c r="C638" i="37"/>
  <c r="H638" i="37" s="1"/>
  <c r="D638" i="37"/>
  <c r="B639" i="37"/>
  <c r="C639" i="37"/>
  <c r="D639" i="37"/>
  <c r="B640" i="37"/>
  <c r="C640" i="37"/>
  <c r="D640" i="37"/>
  <c r="B641" i="37"/>
  <c r="G641" i="37" s="1"/>
  <c r="C641" i="37"/>
  <c r="D641" i="37"/>
  <c r="B642" i="37"/>
  <c r="B643" i="37"/>
  <c r="G643" i="37" s="1"/>
  <c r="C643" i="37"/>
  <c r="D643" i="37"/>
  <c r="B644" i="37"/>
  <c r="C644" i="37"/>
  <c r="D644" i="37"/>
  <c r="B645" i="37"/>
  <c r="G645" i="37" s="1"/>
  <c r="C645" i="37"/>
  <c r="D645" i="37"/>
  <c r="B646" i="37"/>
  <c r="C646" i="37"/>
  <c r="D646" i="37"/>
  <c r="B647" i="37"/>
  <c r="G647" i="37" s="1"/>
  <c r="C647" i="37"/>
  <c r="D647" i="37"/>
  <c r="B648" i="37"/>
  <c r="G648" i="37" s="1"/>
  <c r="C648" i="37"/>
  <c r="D648" i="37"/>
  <c r="B649" i="37"/>
  <c r="G649" i="37" s="1"/>
  <c r="C649" i="37"/>
  <c r="D649" i="37"/>
  <c r="B650" i="37"/>
  <c r="G650" i="37" s="1"/>
  <c r="C650" i="37"/>
  <c r="D650" i="37"/>
  <c r="B651" i="37"/>
  <c r="G651" i="37" s="1"/>
  <c r="C651" i="37"/>
  <c r="D651" i="37"/>
  <c r="B652" i="37"/>
  <c r="G652" i="37" s="1"/>
  <c r="C652" i="37"/>
  <c r="D652" i="37"/>
  <c r="B653" i="37"/>
  <c r="G653" i="37" s="1"/>
  <c r="C653" i="37"/>
  <c r="D653" i="37"/>
  <c r="B654" i="37"/>
  <c r="G654" i="37" s="1"/>
  <c r="C654" i="37"/>
  <c r="D654" i="37"/>
  <c r="B655" i="37"/>
  <c r="G655" i="37" s="1"/>
  <c r="C655" i="37"/>
  <c r="D655" i="37"/>
  <c r="B656" i="37"/>
  <c r="G656" i="37" s="1"/>
  <c r="C656" i="37"/>
  <c r="D656" i="37"/>
  <c r="B657" i="37"/>
  <c r="G657" i="37" s="1"/>
  <c r="C657" i="37"/>
  <c r="D657" i="37"/>
  <c r="B658" i="37"/>
  <c r="G658" i="37" s="1"/>
  <c r="C658" i="37"/>
  <c r="D658" i="37"/>
  <c r="B659" i="37"/>
  <c r="G659" i="37" s="1"/>
  <c r="C659" i="37"/>
  <c r="D659" i="37"/>
  <c r="B660" i="37"/>
  <c r="G660" i="37" s="1"/>
  <c r="C660" i="37"/>
  <c r="D660" i="37"/>
  <c r="B661" i="37"/>
  <c r="G661" i="37" s="1"/>
  <c r="C661" i="37"/>
  <c r="D661" i="37"/>
  <c r="B662" i="37"/>
  <c r="G662" i="37" s="1"/>
  <c r="C662" i="37"/>
  <c r="D662" i="37"/>
  <c r="B663" i="37"/>
  <c r="G663" i="37" s="1"/>
  <c r="C663" i="37"/>
  <c r="D663" i="37"/>
  <c r="B664" i="37"/>
  <c r="G664" i="37" s="1"/>
  <c r="C664" i="37"/>
  <c r="D664" i="37"/>
  <c r="B665" i="37"/>
  <c r="C665" i="37"/>
  <c r="D665" i="37"/>
  <c r="B666" i="37"/>
  <c r="C666" i="37"/>
  <c r="D666" i="37"/>
  <c r="B667" i="37"/>
  <c r="G667" i="37" s="1"/>
  <c r="C667" i="37"/>
  <c r="D667" i="37"/>
  <c r="B668" i="37"/>
  <c r="G668" i="37" s="1"/>
  <c r="C668" i="37"/>
  <c r="D668" i="37"/>
  <c r="B669" i="37"/>
  <c r="G669" i="37" s="1"/>
  <c r="C669" i="37"/>
  <c r="D669" i="37"/>
  <c r="B670" i="37"/>
  <c r="G670" i="37" s="1"/>
  <c r="C670" i="37"/>
  <c r="D670" i="37"/>
  <c r="B671" i="37"/>
  <c r="G671" i="37" s="1"/>
  <c r="C671" i="37"/>
  <c r="D671" i="37"/>
  <c r="B672" i="37"/>
  <c r="G672" i="37" s="1"/>
  <c r="C672" i="37"/>
  <c r="D672" i="37"/>
  <c r="B673" i="37"/>
  <c r="G673" i="37" s="1"/>
  <c r="C673" i="37"/>
  <c r="D673" i="37"/>
  <c r="B674" i="37"/>
  <c r="G674" i="37" s="1"/>
  <c r="C674" i="37"/>
  <c r="D674" i="37"/>
  <c r="B675" i="37"/>
  <c r="G675" i="37" s="1"/>
  <c r="C675" i="37"/>
  <c r="D675" i="37"/>
  <c r="B676" i="37"/>
  <c r="G676" i="37" s="1"/>
  <c r="C676" i="37"/>
  <c r="D676" i="37"/>
  <c r="B677" i="37"/>
  <c r="G677" i="37" s="1"/>
  <c r="C677" i="37"/>
  <c r="D677" i="37"/>
  <c r="B678" i="37"/>
  <c r="G678" i="37" s="1"/>
  <c r="C678" i="37"/>
  <c r="D678" i="37"/>
  <c r="B679" i="37"/>
  <c r="G679" i="37" s="1"/>
  <c r="C679" i="37"/>
  <c r="D679" i="37"/>
  <c r="B680" i="37"/>
  <c r="G680" i="37" s="1"/>
  <c r="C680" i="37"/>
  <c r="D680" i="37"/>
  <c r="B681" i="37"/>
  <c r="G681" i="37" s="1"/>
  <c r="C681" i="37"/>
  <c r="D681" i="37"/>
  <c r="B682" i="37"/>
  <c r="G682" i="37" s="1"/>
  <c r="C682" i="37"/>
  <c r="D682" i="37"/>
  <c r="B683" i="37"/>
  <c r="G683" i="37" s="1"/>
  <c r="C683" i="37"/>
  <c r="D683" i="37"/>
  <c r="B684" i="37"/>
  <c r="G684" i="37" s="1"/>
  <c r="C684" i="37"/>
  <c r="D684" i="37"/>
  <c r="B685" i="37"/>
  <c r="C685" i="37"/>
  <c r="D685" i="37"/>
  <c r="B686" i="37"/>
  <c r="G686" i="37" s="1"/>
  <c r="C686" i="37"/>
  <c r="D686" i="37"/>
  <c r="B687" i="37"/>
  <c r="G687" i="37" s="1"/>
  <c r="C687" i="37"/>
  <c r="D687" i="37"/>
  <c r="B688" i="37"/>
  <c r="C688" i="37"/>
  <c r="H688" i="37" s="1"/>
  <c r="D688" i="37"/>
  <c r="B689" i="37"/>
  <c r="C689" i="37"/>
  <c r="D689" i="37"/>
  <c r="H689" i="37" s="1"/>
  <c r="B690" i="37"/>
  <c r="C690" i="37"/>
  <c r="D690" i="37"/>
  <c r="H690" i="37" s="1"/>
  <c r="B691" i="37"/>
  <c r="G691" i="37" s="1"/>
  <c r="C691" i="37"/>
  <c r="D691" i="37"/>
  <c r="B692" i="37"/>
  <c r="C692" i="37"/>
  <c r="H692" i="37" s="1"/>
  <c r="D692" i="37"/>
  <c r="B693" i="37"/>
  <c r="G693" i="37" s="1"/>
  <c r="C693" i="37"/>
  <c r="D693" i="37"/>
  <c r="B694" i="37"/>
  <c r="G694" i="37" s="1"/>
  <c r="C694" i="37"/>
  <c r="D694" i="37"/>
  <c r="B695" i="37"/>
  <c r="G695" i="37" s="1"/>
  <c r="C695" i="37"/>
  <c r="D695" i="37"/>
  <c r="B696" i="37"/>
  <c r="G696" i="37" s="1"/>
  <c r="C696" i="37"/>
  <c r="D696" i="37"/>
  <c r="B697" i="37"/>
  <c r="G697" i="37" s="1"/>
  <c r="C697" i="37"/>
  <c r="D697" i="37"/>
  <c r="B698" i="37"/>
  <c r="G698" i="37" s="1"/>
  <c r="C698" i="37"/>
  <c r="D698" i="37"/>
  <c r="B699" i="37"/>
  <c r="G699" i="37" s="1"/>
  <c r="C699" i="37"/>
  <c r="D699" i="37"/>
  <c r="B700" i="37"/>
  <c r="G700" i="37" s="1"/>
  <c r="C700" i="37"/>
  <c r="D700" i="37"/>
  <c r="B701" i="37"/>
  <c r="G701" i="37" s="1"/>
  <c r="C701" i="37"/>
  <c r="D701" i="37"/>
  <c r="B702" i="37"/>
  <c r="G702" i="37" s="1"/>
  <c r="C702" i="37"/>
  <c r="D702" i="37"/>
  <c r="B703" i="37"/>
  <c r="G703" i="37" s="1"/>
  <c r="C703" i="37"/>
  <c r="D703" i="37"/>
  <c r="B704" i="37"/>
  <c r="G704" i="37" s="1"/>
  <c r="C704" i="37"/>
  <c r="D704" i="37"/>
  <c r="B705" i="37"/>
  <c r="G705" i="37" s="1"/>
  <c r="C705" i="37"/>
  <c r="D705" i="37"/>
  <c r="B706" i="37"/>
  <c r="G706" i="37" s="1"/>
  <c r="C706" i="37"/>
  <c r="D706" i="37"/>
  <c r="B707" i="37"/>
  <c r="G707" i="37" s="1"/>
  <c r="C707" i="37"/>
  <c r="D707" i="37"/>
  <c r="B708" i="37"/>
  <c r="G708" i="37" s="1"/>
  <c r="C708" i="37"/>
  <c r="D708" i="37"/>
  <c r="B709" i="37"/>
  <c r="G709" i="37" s="1"/>
  <c r="C709" i="37"/>
  <c r="D709" i="37"/>
  <c r="B710" i="37"/>
  <c r="G710" i="37" s="1"/>
  <c r="C710" i="37"/>
  <c r="D710" i="37"/>
  <c r="B711" i="37"/>
  <c r="G711" i="37" s="1"/>
  <c r="C711" i="37"/>
  <c r="D711" i="37"/>
  <c r="B712" i="37"/>
  <c r="G712" i="37" s="1"/>
  <c r="C712" i="37"/>
  <c r="D712" i="37"/>
  <c r="B713" i="37"/>
  <c r="G713" i="37" s="1"/>
  <c r="C713" i="37"/>
  <c r="D713" i="37"/>
  <c r="B714" i="37"/>
  <c r="G714" i="37" s="1"/>
  <c r="C714" i="37"/>
  <c r="D714" i="37"/>
  <c r="B715" i="37"/>
  <c r="G715" i="37" s="1"/>
  <c r="C715" i="37"/>
  <c r="D715" i="37"/>
  <c r="B716" i="37"/>
  <c r="G716" i="37" s="1"/>
  <c r="C716" i="37"/>
  <c r="D716" i="37"/>
  <c r="B717" i="37"/>
  <c r="G717" i="37" s="1"/>
  <c r="C717" i="37"/>
  <c r="D717" i="37"/>
  <c r="B718" i="37"/>
  <c r="G718" i="37" s="1"/>
  <c r="C718" i="37"/>
  <c r="D718" i="37"/>
  <c r="B719" i="37"/>
  <c r="G719" i="37" s="1"/>
  <c r="C719" i="37"/>
  <c r="D719" i="37"/>
  <c r="B720" i="37"/>
  <c r="G720" i="37" s="1"/>
  <c r="C720" i="37"/>
  <c r="D720" i="37"/>
  <c r="B721" i="37"/>
  <c r="G721" i="37" s="1"/>
  <c r="C721" i="37"/>
  <c r="D721" i="37"/>
  <c r="B722" i="37"/>
  <c r="G722" i="37" s="1"/>
  <c r="C722" i="37"/>
  <c r="D722" i="37"/>
  <c r="B723" i="37"/>
  <c r="G723" i="37" s="1"/>
  <c r="C723" i="37"/>
  <c r="D723" i="37"/>
  <c r="B724" i="37"/>
  <c r="G724" i="37" s="1"/>
  <c r="C724" i="37"/>
  <c r="D724" i="37"/>
  <c r="B725" i="37"/>
  <c r="G725" i="37" s="1"/>
  <c r="C725" i="37"/>
  <c r="D725" i="37"/>
  <c r="B726" i="37"/>
  <c r="G726" i="37" s="1"/>
  <c r="C726" i="37"/>
  <c r="D726" i="37"/>
  <c r="B727" i="37"/>
  <c r="G727" i="37" s="1"/>
  <c r="C727" i="37"/>
  <c r="D727" i="37"/>
  <c r="B728" i="37"/>
  <c r="G728" i="37" s="1"/>
  <c r="C728" i="37"/>
  <c r="D728" i="37"/>
  <c r="B729" i="37"/>
  <c r="G729" i="37" s="1"/>
  <c r="C729" i="37"/>
  <c r="D729" i="37"/>
  <c r="B730" i="37"/>
  <c r="G730" i="37" s="1"/>
  <c r="C730" i="37"/>
  <c r="D730" i="37"/>
  <c r="B731" i="37"/>
  <c r="G731" i="37" s="1"/>
  <c r="C731" i="37"/>
  <c r="D731" i="37"/>
  <c r="B732" i="37"/>
  <c r="G732" i="37" s="1"/>
  <c r="C732" i="37"/>
  <c r="D732" i="37"/>
  <c r="B733" i="37"/>
  <c r="G733" i="37" s="1"/>
  <c r="C733" i="37"/>
  <c r="D733" i="37"/>
  <c r="B734" i="37"/>
  <c r="G734" i="37" s="1"/>
  <c r="C734" i="37"/>
  <c r="D734" i="37"/>
  <c r="B735" i="37"/>
  <c r="G735" i="37" s="1"/>
  <c r="C735" i="37"/>
  <c r="D735" i="37"/>
  <c r="B736" i="37"/>
  <c r="G736" i="37" s="1"/>
  <c r="C736" i="37"/>
  <c r="D736" i="37"/>
  <c r="B737" i="37"/>
  <c r="G737" i="37" s="1"/>
  <c r="C737" i="37"/>
  <c r="D737" i="37"/>
  <c r="B738" i="37"/>
  <c r="G738" i="37" s="1"/>
  <c r="C738" i="37"/>
  <c r="D738" i="37"/>
  <c r="B739" i="37"/>
  <c r="G739" i="37" s="1"/>
  <c r="C739" i="37"/>
  <c r="D739" i="37"/>
  <c r="B740" i="37"/>
  <c r="G740" i="37" s="1"/>
  <c r="C740" i="37"/>
  <c r="D740" i="37"/>
  <c r="B741" i="37"/>
  <c r="G741" i="37" s="1"/>
  <c r="C741" i="37"/>
  <c r="D741" i="37"/>
  <c r="B742" i="37"/>
  <c r="G742" i="37" s="1"/>
  <c r="C742" i="37"/>
  <c r="D742" i="37"/>
  <c r="B743" i="37"/>
  <c r="G743" i="37" s="1"/>
  <c r="C743" i="37"/>
  <c r="D743" i="37"/>
  <c r="B744" i="37"/>
  <c r="G744" i="37" s="1"/>
  <c r="C744" i="37"/>
  <c r="D744" i="37"/>
  <c r="B745" i="37"/>
  <c r="G745" i="37" s="1"/>
  <c r="C745" i="37"/>
  <c r="D745" i="37"/>
  <c r="B746" i="37"/>
  <c r="G746" i="37" s="1"/>
  <c r="C746" i="37"/>
  <c r="D746" i="37"/>
  <c r="B747" i="37"/>
  <c r="G747" i="37" s="1"/>
  <c r="C747" i="37"/>
  <c r="D747" i="37"/>
  <c r="B748" i="37"/>
  <c r="G748" i="37" s="1"/>
  <c r="C748" i="37"/>
  <c r="D748" i="37"/>
  <c r="B749" i="37"/>
  <c r="G749" i="37" s="1"/>
  <c r="C749" i="37"/>
  <c r="D749" i="37"/>
  <c r="B750" i="37"/>
  <c r="G750" i="37" s="1"/>
  <c r="C750" i="37"/>
  <c r="D750" i="37"/>
  <c r="B751" i="37"/>
  <c r="G751" i="37" s="1"/>
  <c r="C751" i="37"/>
  <c r="D751" i="37"/>
  <c r="B752" i="37"/>
  <c r="G752" i="37" s="1"/>
  <c r="C752" i="37"/>
  <c r="D752" i="37"/>
  <c r="B753" i="37"/>
  <c r="G753" i="37" s="1"/>
  <c r="C753" i="37"/>
  <c r="D753" i="37"/>
  <c r="B754" i="37"/>
  <c r="G754" i="37" s="1"/>
  <c r="C754" i="37"/>
  <c r="D754" i="37"/>
  <c r="B755" i="37"/>
  <c r="G755" i="37" s="1"/>
  <c r="C755" i="37"/>
  <c r="D755" i="37"/>
  <c r="B756" i="37"/>
  <c r="G756" i="37" s="1"/>
  <c r="C756" i="37"/>
  <c r="D756" i="37"/>
  <c r="B757" i="37"/>
  <c r="G757" i="37" s="1"/>
  <c r="C757" i="37"/>
  <c r="D757" i="37"/>
  <c r="B758" i="37"/>
  <c r="G758" i="37" s="1"/>
  <c r="C758" i="37"/>
  <c r="D758" i="37"/>
  <c r="B759" i="37"/>
  <c r="G759" i="37" s="1"/>
  <c r="C759" i="37"/>
  <c r="D759" i="37"/>
  <c r="B760" i="37"/>
  <c r="G760" i="37" s="1"/>
  <c r="C760" i="37"/>
  <c r="D760" i="37"/>
  <c r="B761" i="37"/>
  <c r="G761" i="37" s="1"/>
  <c r="C761" i="37"/>
  <c r="D761" i="37"/>
  <c r="B762" i="37"/>
  <c r="G762" i="37" s="1"/>
  <c r="C762" i="37"/>
  <c r="D762" i="37"/>
  <c r="B763" i="37"/>
  <c r="G763" i="37" s="1"/>
  <c r="C763" i="37"/>
  <c r="D763" i="37"/>
  <c r="B764" i="37"/>
  <c r="G764" i="37" s="1"/>
  <c r="C764" i="37"/>
  <c r="D764" i="37"/>
  <c r="B765" i="37"/>
  <c r="G765" i="37" s="1"/>
  <c r="C765" i="37"/>
  <c r="D765" i="37"/>
  <c r="B766" i="37"/>
  <c r="G766" i="37" s="1"/>
  <c r="C766" i="37"/>
  <c r="D766" i="37"/>
  <c r="B767" i="37"/>
  <c r="G767" i="37" s="1"/>
  <c r="C767" i="37"/>
  <c r="D767" i="37"/>
  <c r="B768" i="37"/>
  <c r="G768" i="37" s="1"/>
  <c r="C768" i="37"/>
  <c r="D768" i="37"/>
  <c r="B769" i="37"/>
  <c r="G769" i="37" s="1"/>
  <c r="C769" i="37"/>
  <c r="D769" i="37"/>
  <c r="B770" i="37"/>
  <c r="G770" i="37" s="1"/>
  <c r="C770" i="37"/>
  <c r="D770" i="37"/>
  <c r="B771" i="37"/>
  <c r="G771" i="37" s="1"/>
  <c r="C771" i="37"/>
  <c r="D771" i="37"/>
  <c r="B772" i="37"/>
  <c r="G772" i="37" s="1"/>
  <c r="C772" i="37"/>
  <c r="D772" i="37"/>
  <c r="B773" i="37"/>
  <c r="G773" i="37" s="1"/>
  <c r="C773" i="37"/>
  <c r="D773" i="37"/>
  <c r="B774" i="37"/>
  <c r="G774" i="37" s="1"/>
  <c r="C774" i="37"/>
  <c r="D774" i="37"/>
  <c r="B775" i="37"/>
  <c r="G775" i="37" s="1"/>
  <c r="C775" i="37"/>
  <c r="D775" i="37"/>
  <c r="B776" i="37"/>
  <c r="G776" i="37" s="1"/>
  <c r="C776" i="37"/>
  <c r="D776" i="37"/>
  <c r="B777" i="37"/>
  <c r="G777" i="37" s="1"/>
  <c r="C777" i="37"/>
  <c r="D777" i="37"/>
  <c r="B778" i="37"/>
  <c r="G778" i="37" s="1"/>
  <c r="C778" i="37"/>
  <c r="D778" i="37"/>
  <c r="B779" i="37"/>
  <c r="G779" i="37" s="1"/>
  <c r="C779" i="37"/>
  <c r="D779" i="37"/>
  <c r="B780" i="37"/>
  <c r="G780" i="37" s="1"/>
  <c r="C780" i="37"/>
  <c r="D780" i="37"/>
  <c r="B781" i="37"/>
  <c r="C781" i="37"/>
  <c r="D781" i="37"/>
  <c r="B782" i="37"/>
  <c r="G782" i="37" s="1"/>
  <c r="C782" i="37"/>
  <c r="D782" i="37"/>
  <c r="B783" i="37"/>
  <c r="G783" i="37" s="1"/>
  <c r="C783" i="37"/>
  <c r="D783" i="37"/>
  <c r="B784" i="37"/>
  <c r="C784" i="37"/>
  <c r="H784" i="37" s="1"/>
  <c r="D784" i="37"/>
  <c r="B785" i="37"/>
  <c r="G785" i="37" s="1"/>
  <c r="C785" i="37"/>
  <c r="D785" i="37"/>
  <c r="B786" i="37"/>
  <c r="G786" i="37" s="1"/>
  <c r="C786" i="37"/>
  <c r="D786" i="37"/>
  <c r="B787" i="37"/>
  <c r="G787" i="37" s="1"/>
  <c r="C787" i="37"/>
  <c r="D787" i="37"/>
  <c r="B788" i="37"/>
  <c r="G788" i="37" s="1"/>
  <c r="C788" i="37"/>
  <c r="D788" i="37"/>
  <c r="B789" i="37"/>
  <c r="G789" i="37" s="1"/>
  <c r="C789" i="37"/>
  <c r="D789" i="37"/>
  <c r="B790" i="37"/>
  <c r="G790" i="37" s="1"/>
  <c r="C790" i="37"/>
  <c r="D790" i="37"/>
  <c r="B791" i="37"/>
  <c r="G791" i="37" s="1"/>
  <c r="C791" i="37"/>
  <c r="D791" i="37"/>
  <c r="B792" i="37"/>
  <c r="G792" i="37" s="1"/>
  <c r="C792" i="37"/>
  <c r="D792" i="37"/>
  <c r="B793" i="37"/>
  <c r="G793" i="37" s="1"/>
  <c r="C793" i="37"/>
  <c r="D793" i="37"/>
  <c r="B794" i="37"/>
  <c r="G794" i="37" s="1"/>
  <c r="C794" i="37"/>
  <c r="D794" i="37"/>
  <c r="B795" i="37"/>
  <c r="G795" i="37" s="1"/>
  <c r="C795" i="37"/>
  <c r="D795" i="37"/>
  <c r="B796" i="37"/>
  <c r="G796" i="37" s="1"/>
  <c r="C796" i="37"/>
  <c r="D796" i="37"/>
  <c r="B797" i="37"/>
  <c r="G797" i="37" s="1"/>
  <c r="C797" i="37"/>
  <c r="D797" i="37"/>
  <c r="B798" i="37"/>
  <c r="G798" i="37" s="1"/>
  <c r="C798" i="37"/>
  <c r="D798" i="37"/>
  <c r="B799" i="37"/>
  <c r="G799" i="37" s="1"/>
  <c r="C799" i="37"/>
  <c r="D799" i="37"/>
  <c r="B800" i="37"/>
  <c r="G800" i="37" s="1"/>
  <c r="C800" i="37"/>
  <c r="D800" i="37"/>
  <c r="B801" i="37"/>
  <c r="G801" i="37" s="1"/>
  <c r="C801" i="37"/>
  <c r="D801" i="37"/>
  <c r="B802" i="37"/>
  <c r="G802" i="37" s="1"/>
  <c r="C802" i="37"/>
  <c r="D802" i="37"/>
  <c r="B803" i="37"/>
  <c r="G803" i="37" s="1"/>
  <c r="C803" i="37"/>
  <c r="D803" i="37"/>
  <c r="B804" i="37"/>
  <c r="G804" i="37" s="1"/>
  <c r="C804" i="37"/>
  <c r="D804" i="37"/>
  <c r="B805" i="37"/>
  <c r="G805" i="37" s="1"/>
  <c r="C805" i="37"/>
  <c r="D805" i="37"/>
  <c r="B806" i="37"/>
  <c r="G806" i="37" s="1"/>
  <c r="C806" i="37"/>
  <c r="D806" i="37"/>
  <c r="B807" i="37"/>
  <c r="G807" i="37" s="1"/>
  <c r="C807" i="37"/>
  <c r="D807" i="37"/>
  <c r="B808" i="37"/>
  <c r="G808" i="37" s="1"/>
  <c r="C808" i="37"/>
  <c r="D808" i="37"/>
  <c r="B809" i="37"/>
  <c r="G809" i="37" s="1"/>
  <c r="C809" i="37"/>
  <c r="D809" i="37"/>
  <c r="B810" i="37"/>
  <c r="G810" i="37" s="1"/>
  <c r="C810" i="37"/>
  <c r="D810" i="37"/>
  <c r="B811" i="37"/>
  <c r="G811" i="37" s="1"/>
  <c r="C811" i="37"/>
  <c r="D811" i="37"/>
  <c r="B812" i="37"/>
  <c r="G812" i="37" s="1"/>
  <c r="C812" i="37"/>
  <c r="D812" i="37"/>
  <c r="B813" i="37"/>
  <c r="G813" i="37" s="1"/>
  <c r="C813" i="37"/>
  <c r="D813" i="37"/>
  <c r="B814" i="37"/>
  <c r="G814" i="37" s="1"/>
  <c r="C814" i="37"/>
  <c r="D814" i="37"/>
  <c r="B815" i="37"/>
  <c r="G815" i="37" s="1"/>
  <c r="C815" i="37"/>
  <c r="D815" i="37"/>
  <c r="B816" i="37"/>
  <c r="G816" i="37" s="1"/>
  <c r="C816" i="37"/>
  <c r="D816" i="37"/>
  <c r="B817" i="37"/>
  <c r="G817" i="37" s="1"/>
  <c r="C817" i="37"/>
  <c r="D817" i="37"/>
  <c r="B818" i="37"/>
  <c r="G818" i="37" s="1"/>
  <c r="C818" i="37"/>
  <c r="D818" i="37"/>
  <c r="B819" i="37"/>
  <c r="G819" i="37" s="1"/>
  <c r="C819" i="37"/>
  <c r="D819" i="37"/>
  <c r="B820" i="37"/>
  <c r="G820" i="37" s="1"/>
  <c r="C820" i="37"/>
  <c r="D820" i="37"/>
  <c r="B821" i="37"/>
  <c r="G821" i="37" s="1"/>
  <c r="C821" i="37"/>
  <c r="D821" i="37"/>
  <c r="B822" i="37"/>
  <c r="G822" i="37" s="1"/>
  <c r="C822" i="37"/>
  <c r="D822" i="37"/>
  <c r="B823" i="37"/>
  <c r="G823" i="37" s="1"/>
  <c r="C823" i="37"/>
  <c r="D823" i="37"/>
  <c r="B824" i="37"/>
  <c r="G824" i="37" s="1"/>
  <c r="C824" i="37"/>
  <c r="D824" i="37"/>
  <c r="B825" i="37"/>
  <c r="G825" i="37" s="1"/>
  <c r="C825" i="37"/>
  <c r="D825" i="37"/>
  <c r="B826" i="37"/>
  <c r="G826" i="37" s="1"/>
  <c r="C826" i="37"/>
  <c r="D826" i="37"/>
  <c r="B827" i="37"/>
  <c r="G827" i="37" s="1"/>
  <c r="C827" i="37"/>
  <c r="D827" i="37"/>
  <c r="B828" i="37"/>
  <c r="G828" i="37" s="1"/>
  <c r="C828" i="37"/>
  <c r="D828" i="37"/>
  <c r="B829" i="37"/>
  <c r="G829" i="37" s="1"/>
  <c r="C829" i="37"/>
  <c r="D829" i="37"/>
  <c r="B830" i="37"/>
  <c r="G830" i="37" s="1"/>
  <c r="C830" i="37"/>
  <c r="D830" i="37"/>
  <c r="B831" i="37"/>
  <c r="G831" i="37" s="1"/>
  <c r="C831" i="37"/>
  <c r="D831" i="37"/>
  <c r="B832" i="37"/>
  <c r="G832" i="37" s="1"/>
  <c r="C832" i="37"/>
  <c r="D832" i="37"/>
  <c r="B833" i="37"/>
  <c r="G833" i="37" s="1"/>
  <c r="C833" i="37"/>
  <c r="D833" i="37"/>
  <c r="B834" i="37"/>
  <c r="G834" i="37" s="1"/>
  <c r="C834" i="37"/>
  <c r="D834" i="37"/>
  <c r="B835" i="37"/>
  <c r="G835" i="37" s="1"/>
  <c r="C835" i="37"/>
  <c r="D835" i="37"/>
  <c r="B836" i="37"/>
  <c r="G836" i="37" s="1"/>
  <c r="C836" i="37"/>
  <c r="D836" i="37"/>
  <c r="B837" i="37"/>
  <c r="G837" i="37" s="1"/>
  <c r="C837" i="37"/>
  <c r="D837" i="37"/>
  <c r="B838" i="37"/>
  <c r="G838" i="37" s="1"/>
  <c r="C838" i="37"/>
  <c r="D838" i="37"/>
  <c r="B839" i="37"/>
  <c r="G839" i="37" s="1"/>
  <c r="C839" i="37"/>
  <c r="D839" i="37"/>
  <c r="B840" i="37"/>
  <c r="G840" i="37" s="1"/>
  <c r="C840" i="37"/>
  <c r="D840" i="37"/>
  <c r="B841" i="37"/>
  <c r="G841" i="37" s="1"/>
  <c r="C841" i="37"/>
  <c r="D841" i="37"/>
  <c r="B842" i="37"/>
  <c r="G842" i="37" s="1"/>
  <c r="C842" i="37"/>
  <c r="D842" i="37"/>
  <c r="B843" i="37"/>
  <c r="G843" i="37" s="1"/>
  <c r="C843" i="37"/>
  <c r="D843" i="37"/>
  <c r="B844" i="37"/>
  <c r="G844" i="37" s="1"/>
  <c r="C844" i="37"/>
  <c r="D844" i="37"/>
  <c r="B845" i="37"/>
  <c r="G845" i="37" s="1"/>
  <c r="C845" i="37"/>
  <c r="D845" i="37"/>
  <c r="B846" i="37"/>
  <c r="G846" i="37" s="1"/>
  <c r="C846" i="37"/>
  <c r="D846" i="37"/>
  <c r="B847" i="37"/>
  <c r="G847" i="37" s="1"/>
  <c r="C847" i="37"/>
  <c r="D847" i="37"/>
  <c r="B848" i="37"/>
  <c r="G848" i="37" s="1"/>
  <c r="C848" i="37"/>
  <c r="D848" i="37"/>
  <c r="B849" i="37"/>
  <c r="G849" i="37" s="1"/>
  <c r="C849" i="37"/>
  <c r="D849" i="37"/>
  <c r="B850" i="37"/>
  <c r="G850" i="37" s="1"/>
  <c r="C850" i="37"/>
  <c r="D850" i="37"/>
  <c r="B851" i="37"/>
  <c r="G851" i="37" s="1"/>
  <c r="C851" i="37"/>
  <c r="D851" i="37"/>
  <c r="B852" i="37"/>
  <c r="G852" i="37" s="1"/>
  <c r="C852" i="37"/>
  <c r="D852" i="37"/>
  <c r="B853" i="37"/>
  <c r="G853" i="37" s="1"/>
  <c r="C853" i="37"/>
  <c r="D853" i="37"/>
  <c r="B854" i="37"/>
  <c r="G854" i="37" s="1"/>
  <c r="C854" i="37"/>
  <c r="D854" i="37"/>
  <c r="B855" i="37"/>
  <c r="G855" i="37" s="1"/>
  <c r="C855" i="37"/>
  <c r="D855" i="37"/>
  <c r="B856" i="37"/>
  <c r="G856" i="37" s="1"/>
  <c r="C856" i="37"/>
  <c r="D856" i="37"/>
  <c r="B857" i="37"/>
  <c r="G857" i="37" s="1"/>
  <c r="C857" i="37"/>
  <c r="D857" i="37"/>
  <c r="B858" i="37"/>
  <c r="G858" i="37" s="1"/>
  <c r="C858" i="37"/>
  <c r="D858" i="37"/>
  <c r="B859" i="37"/>
  <c r="G859" i="37" s="1"/>
  <c r="C859" i="37"/>
  <c r="D859" i="37"/>
  <c r="B860" i="37"/>
  <c r="G860" i="37" s="1"/>
  <c r="C860" i="37"/>
  <c r="D860" i="37"/>
  <c r="B861" i="37"/>
  <c r="G861" i="37" s="1"/>
  <c r="C861" i="37"/>
  <c r="D861" i="37"/>
  <c r="B862" i="37"/>
  <c r="G862" i="37" s="1"/>
  <c r="C862" i="37"/>
  <c r="D862" i="37"/>
  <c r="B863" i="37"/>
  <c r="G863" i="37" s="1"/>
  <c r="C863" i="37"/>
  <c r="D863" i="37"/>
  <c r="B864" i="37"/>
  <c r="G864" i="37" s="1"/>
  <c r="C864" i="37"/>
  <c r="D864" i="37"/>
  <c r="B865" i="37"/>
  <c r="G865" i="37" s="1"/>
  <c r="C865" i="37"/>
  <c r="D865" i="37"/>
  <c r="B866" i="37"/>
  <c r="G866" i="37" s="1"/>
  <c r="C866" i="37"/>
  <c r="D866" i="37"/>
  <c r="B867" i="37"/>
  <c r="G867" i="37" s="1"/>
  <c r="C867" i="37"/>
  <c r="D867" i="37"/>
  <c r="B868" i="37"/>
  <c r="G868" i="37" s="1"/>
  <c r="C868" i="37"/>
  <c r="D868" i="37"/>
  <c r="B869" i="37"/>
  <c r="G869" i="37" s="1"/>
  <c r="C869" i="37"/>
  <c r="D869" i="37"/>
  <c r="B870" i="37"/>
  <c r="G870" i="37" s="1"/>
  <c r="C870" i="37"/>
  <c r="D870" i="37"/>
  <c r="B871" i="37"/>
  <c r="G871" i="37" s="1"/>
  <c r="C871" i="37"/>
  <c r="D871" i="37"/>
  <c r="B872" i="37"/>
  <c r="G872" i="37" s="1"/>
  <c r="C872" i="37"/>
  <c r="D872" i="37"/>
  <c r="B873" i="37"/>
  <c r="G873" i="37" s="1"/>
  <c r="C873" i="37"/>
  <c r="D873" i="37"/>
  <c r="B874" i="37"/>
  <c r="G874" i="37" s="1"/>
  <c r="C874" i="37"/>
  <c r="D874" i="37"/>
  <c r="B875" i="37"/>
  <c r="G875" i="37" s="1"/>
  <c r="C875" i="37"/>
  <c r="D875" i="37"/>
  <c r="B876" i="37"/>
  <c r="G876" i="37" s="1"/>
  <c r="C876" i="37"/>
  <c r="D876" i="37"/>
  <c r="B877" i="37"/>
  <c r="G877" i="37" s="1"/>
  <c r="C877" i="37"/>
  <c r="D877" i="37"/>
  <c r="B878" i="37"/>
  <c r="G878" i="37" s="1"/>
  <c r="C878" i="37"/>
  <c r="D878" i="37"/>
  <c r="B879" i="37"/>
  <c r="G879" i="37" s="1"/>
  <c r="C879" i="37"/>
  <c r="D879" i="37"/>
  <c r="B880" i="37"/>
  <c r="G880" i="37" s="1"/>
  <c r="C880" i="37"/>
  <c r="D880" i="37"/>
  <c r="B881" i="37"/>
  <c r="G881" i="37" s="1"/>
  <c r="C881" i="37"/>
  <c r="D881" i="37"/>
  <c r="B882" i="37"/>
  <c r="G882" i="37" s="1"/>
  <c r="C882" i="37"/>
  <c r="D882" i="37"/>
  <c r="B883" i="37"/>
  <c r="G883" i="37" s="1"/>
  <c r="C883" i="37"/>
  <c r="D883" i="37"/>
  <c r="B884" i="37"/>
  <c r="G884" i="37" s="1"/>
  <c r="C884" i="37"/>
  <c r="D884" i="37"/>
  <c r="B885" i="37"/>
  <c r="G885" i="37" s="1"/>
  <c r="C885" i="37"/>
  <c r="D885" i="37"/>
  <c r="B886" i="37"/>
  <c r="G886" i="37" s="1"/>
  <c r="C886" i="37"/>
  <c r="D886" i="37"/>
  <c r="B887" i="37"/>
  <c r="G887" i="37" s="1"/>
  <c r="C887" i="37"/>
  <c r="D887" i="37"/>
  <c r="B888" i="37"/>
  <c r="G888" i="37" s="1"/>
  <c r="C888" i="37"/>
  <c r="D888" i="37"/>
  <c r="B889" i="37"/>
  <c r="G889" i="37" s="1"/>
  <c r="C889" i="37"/>
  <c r="D889" i="37"/>
  <c r="B890" i="37"/>
  <c r="G890" i="37" s="1"/>
  <c r="C890" i="37"/>
  <c r="D890" i="37"/>
  <c r="B891" i="37"/>
  <c r="G891" i="37" s="1"/>
  <c r="C891" i="37"/>
  <c r="D891" i="37"/>
  <c r="B892" i="37"/>
  <c r="G892" i="37" s="1"/>
  <c r="C892" i="37"/>
  <c r="D892" i="37"/>
  <c r="B893" i="37"/>
  <c r="G893" i="37" s="1"/>
  <c r="C893" i="37"/>
  <c r="D893" i="37"/>
  <c r="B894" i="37"/>
  <c r="G894" i="37" s="1"/>
  <c r="C894" i="37"/>
  <c r="D894" i="37"/>
  <c r="B895" i="37"/>
  <c r="G895" i="37" s="1"/>
  <c r="C895" i="37"/>
  <c r="D895" i="37"/>
  <c r="B896" i="37"/>
  <c r="G896" i="37" s="1"/>
  <c r="C896" i="37"/>
  <c r="D896" i="37"/>
  <c r="B897" i="37"/>
  <c r="G897" i="37" s="1"/>
  <c r="C897" i="37"/>
  <c r="D897" i="37"/>
  <c r="B898" i="37"/>
  <c r="G898" i="37" s="1"/>
  <c r="C898" i="37"/>
  <c r="D898" i="37"/>
  <c r="B899" i="37"/>
  <c r="G899" i="37" s="1"/>
  <c r="C899" i="37"/>
  <c r="D899" i="37"/>
  <c r="B900" i="37"/>
  <c r="G900" i="37" s="1"/>
  <c r="C900" i="37"/>
  <c r="D900" i="37"/>
  <c r="B901" i="37"/>
  <c r="G901" i="37" s="1"/>
  <c r="C901" i="37"/>
  <c r="D901" i="37"/>
  <c r="B902" i="37"/>
  <c r="G902" i="37" s="1"/>
  <c r="C902" i="37"/>
  <c r="D902" i="37"/>
  <c r="B903" i="37"/>
  <c r="G903" i="37" s="1"/>
  <c r="C903" i="37"/>
  <c r="D903" i="37"/>
  <c r="B904" i="37"/>
  <c r="G904" i="37" s="1"/>
  <c r="C904" i="37"/>
  <c r="D904" i="37"/>
  <c r="B905" i="37"/>
  <c r="G905" i="37" s="1"/>
  <c r="C905" i="37"/>
  <c r="D905" i="37"/>
  <c r="B906" i="37"/>
  <c r="G906" i="37" s="1"/>
  <c r="C906" i="37"/>
  <c r="D906" i="37"/>
  <c r="B907" i="37"/>
  <c r="G907" i="37" s="1"/>
  <c r="C907" i="37"/>
  <c r="D907" i="37"/>
  <c r="B908" i="37"/>
  <c r="G908" i="37" s="1"/>
  <c r="C908" i="37"/>
  <c r="D908" i="37"/>
  <c r="B909" i="37"/>
  <c r="G909" i="37" s="1"/>
  <c r="C909" i="37"/>
  <c r="D909" i="37"/>
  <c r="B910" i="37"/>
  <c r="G910" i="37" s="1"/>
  <c r="C910" i="37"/>
  <c r="D910" i="37"/>
  <c r="B911" i="37"/>
  <c r="G911" i="37" s="1"/>
  <c r="C911" i="37"/>
  <c r="D911" i="37"/>
  <c r="B912" i="37"/>
  <c r="G912" i="37" s="1"/>
  <c r="C912" i="37"/>
  <c r="D912" i="37"/>
  <c r="B913" i="37"/>
  <c r="G913" i="37" s="1"/>
  <c r="C913" i="37"/>
  <c r="D913" i="37"/>
  <c r="B914" i="37"/>
  <c r="G914" i="37" s="1"/>
  <c r="C914" i="37"/>
  <c r="D914" i="37"/>
  <c r="B915" i="37"/>
  <c r="G915" i="37" s="1"/>
  <c r="C915" i="37"/>
  <c r="D915" i="37"/>
  <c r="B916" i="37"/>
  <c r="G916" i="37" s="1"/>
  <c r="C916" i="37"/>
  <c r="D916" i="37"/>
  <c r="B917" i="37"/>
  <c r="G917" i="37" s="1"/>
  <c r="C917" i="37"/>
  <c r="D917" i="37"/>
  <c r="B918" i="37"/>
  <c r="G918" i="37" s="1"/>
  <c r="C918" i="37"/>
  <c r="D918" i="37"/>
  <c r="B919" i="37"/>
  <c r="G919" i="37" s="1"/>
  <c r="C919" i="37"/>
  <c r="D919" i="37"/>
  <c r="B920" i="37"/>
  <c r="G920" i="37" s="1"/>
  <c r="C920" i="37"/>
  <c r="D920" i="37"/>
  <c r="B921" i="37"/>
  <c r="G921" i="37" s="1"/>
  <c r="C921" i="37"/>
  <c r="D921" i="37"/>
  <c r="B922" i="37"/>
  <c r="G922" i="37" s="1"/>
  <c r="C922" i="37"/>
  <c r="D922" i="37"/>
  <c r="B923" i="37"/>
  <c r="G923" i="37" s="1"/>
  <c r="C923" i="37"/>
  <c r="D923" i="37"/>
  <c r="B924" i="37"/>
  <c r="G924" i="37" s="1"/>
  <c r="C924" i="37"/>
  <c r="D924" i="37"/>
  <c r="B925" i="37"/>
  <c r="G925" i="37" s="1"/>
  <c r="C925" i="37"/>
  <c r="D925" i="37"/>
  <c r="B926" i="37"/>
  <c r="G926" i="37" s="1"/>
  <c r="C926" i="37"/>
  <c r="D926" i="37"/>
  <c r="B927" i="37"/>
  <c r="G927" i="37" s="1"/>
  <c r="C927" i="37"/>
  <c r="D927" i="37"/>
  <c r="B928" i="37"/>
  <c r="G928" i="37" s="1"/>
  <c r="C928" i="37"/>
  <c r="D928" i="37"/>
  <c r="B929" i="37"/>
  <c r="G929" i="37" s="1"/>
  <c r="C929" i="37"/>
  <c r="D929" i="37"/>
  <c r="B930" i="37"/>
  <c r="G930" i="37" s="1"/>
  <c r="C930" i="37"/>
  <c r="D930" i="37"/>
  <c r="B931" i="37"/>
  <c r="G931" i="37" s="1"/>
  <c r="C931" i="37"/>
  <c r="D931" i="37"/>
  <c r="B932" i="37"/>
  <c r="G932" i="37" s="1"/>
  <c r="C932" i="37"/>
  <c r="D932" i="37"/>
  <c r="B933" i="37"/>
  <c r="G933" i="37" s="1"/>
  <c r="C933" i="37"/>
  <c r="D933" i="37"/>
  <c r="B934" i="37"/>
  <c r="G934" i="37" s="1"/>
  <c r="C934" i="37"/>
  <c r="D934" i="37"/>
  <c r="B935" i="37"/>
  <c r="G935" i="37" s="1"/>
  <c r="C935" i="37"/>
  <c r="D935" i="37"/>
  <c r="B936" i="37"/>
  <c r="G936" i="37" s="1"/>
  <c r="C936" i="37"/>
  <c r="D936" i="37"/>
  <c r="B937" i="37"/>
  <c r="G937" i="37" s="1"/>
  <c r="C937" i="37"/>
  <c r="D937" i="37"/>
  <c r="B938" i="37"/>
  <c r="G938" i="37" s="1"/>
  <c r="C938" i="37"/>
  <c r="D938" i="37"/>
  <c r="B939" i="37"/>
  <c r="G939" i="37" s="1"/>
  <c r="C939" i="37"/>
  <c r="D939" i="37"/>
  <c r="B940" i="37"/>
  <c r="G940" i="37" s="1"/>
  <c r="C940" i="37"/>
  <c r="D940" i="37"/>
  <c r="B941" i="37"/>
  <c r="G941" i="37" s="1"/>
  <c r="C941" i="37"/>
  <c r="D941" i="37"/>
  <c r="B942" i="37"/>
  <c r="G942" i="37" s="1"/>
  <c r="C942" i="37"/>
  <c r="D942" i="37"/>
  <c r="B943" i="37"/>
  <c r="G943" i="37" s="1"/>
  <c r="C943" i="37"/>
  <c r="D943" i="37"/>
  <c r="B944" i="37"/>
  <c r="G944" i="37" s="1"/>
  <c r="C944" i="37"/>
  <c r="D944" i="37"/>
  <c r="B945" i="37"/>
  <c r="G945" i="37" s="1"/>
  <c r="C945" i="37"/>
  <c r="D945" i="37"/>
  <c r="B946" i="37"/>
  <c r="G946" i="37" s="1"/>
  <c r="C946" i="37"/>
  <c r="D946" i="37"/>
  <c r="B947" i="37"/>
  <c r="G947" i="37" s="1"/>
  <c r="C947" i="37"/>
  <c r="D947" i="37"/>
  <c r="B948" i="37"/>
  <c r="G948" i="37" s="1"/>
  <c r="C948" i="37"/>
  <c r="D948" i="37"/>
  <c r="B949" i="37"/>
  <c r="G949" i="37" s="1"/>
  <c r="C949" i="37"/>
  <c r="D949" i="37"/>
  <c r="B950" i="37"/>
  <c r="G950" i="37" s="1"/>
  <c r="C950" i="37"/>
  <c r="D950" i="37"/>
  <c r="B951" i="37"/>
  <c r="G951" i="37" s="1"/>
  <c r="C951" i="37"/>
  <c r="D951" i="37"/>
  <c r="B952" i="37"/>
  <c r="G952" i="37" s="1"/>
  <c r="C952" i="37"/>
  <c r="D952" i="37"/>
  <c r="B953" i="37"/>
  <c r="G953" i="37" s="1"/>
  <c r="C953" i="37"/>
  <c r="D953" i="37"/>
  <c r="B954" i="37"/>
  <c r="G954" i="37" s="1"/>
  <c r="C954" i="37"/>
  <c r="D954" i="37"/>
  <c r="B955" i="37"/>
  <c r="G955" i="37" s="1"/>
  <c r="C955" i="37"/>
  <c r="D955" i="37"/>
  <c r="B956" i="37"/>
  <c r="G956" i="37" s="1"/>
  <c r="C956" i="37"/>
  <c r="D956" i="37"/>
  <c r="B957" i="37"/>
  <c r="G957" i="37" s="1"/>
  <c r="C957" i="37"/>
  <c r="D957" i="37"/>
  <c r="B958" i="37"/>
  <c r="G958" i="37" s="1"/>
  <c r="C958" i="37"/>
  <c r="D958" i="37"/>
  <c r="B959" i="37"/>
  <c r="G959" i="37" s="1"/>
  <c r="C959" i="37"/>
  <c r="D959" i="37"/>
  <c r="B960" i="37"/>
  <c r="G960" i="37" s="1"/>
  <c r="C960" i="37"/>
  <c r="D960" i="37"/>
  <c r="B961" i="37"/>
  <c r="G961" i="37" s="1"/>
  <c r="C961" i="37"/>
  <c r="D961" i="37"/>
  <c r="B962" i="37"/>
  <c r="G962" i="37" s="1"/>
  <c r="C962" i="37"/>
  <c r="D962" i="37"/>
  <c r="B963" i="37"/>
  <c r="G963" i="37" s="1"/>
  <c r="C963" i="37"/>
  <c r="D963" i="37"/>
  <c r="B964" i="37"/>
  <c r="G964" i="37" s="1"/>
  <c r="C964" i="37"/>
  <c r="D964" i="37"/>
  <c r="B965" i="37"/>
  <c r="G965" i="37" s="1"/>
  <c r="C965" i="37"/>
  <c r="D965" i="37"/>
  <c r="B966" i="37"/>
  <c r="G966" i="37" s="1"/>
  <c r="C966" i="37"/>
  <c r="D966" i="37"/>
  <c r="B967" i="37"/>
  <c r="G967" i="37" s="1"/>
  <c r="C967" i="37"/>
  <c r="D967" i="37"/>
  <c r="B968" i="37"/>
  <c r="G968" i="37" s="1"/>
  <c r="C968" i="37"/>
  <c r="D968" i="37"/>
  <c r="B969" i="37"/>
  <c r="G969" i="37" s="1"/>
  <c r="C969" i="37"/>
  <c r="D969" i="37"/>
  <c r="B970" i="37"/>
  <c r="G970" i="37" s="1"/>
  <c r="C970" i="37"/>
  <c r="D970" i="37"/>
  <c r="B971" i="37"/>
  <c r="G971" i="37" s="1"/>
  <c r="C971" i="37"/>
  <c r="D971" i="37"/>
  <c r="B972" i="37"/>
  <c r="G972" i="37" s="1"/>
  <c r="C972" i="37"/>
  <c r="D972" i="37"/>
  <c r="B973" i="37"/>
  <c r="G973" i="37" s="1"/>
  <c r="C973" i="37"/>
  <c r="D973" i="37"/>
  <c r="B974" i="37"/>
  <c r="G974" i="37" s="1"/>
  <c r="C974" i="37"/>
  <c r="D974" i="37"/>
  <c r="B975" i="37"/>
  <c r="G975" i="37" s="1"/>
  <c r="C975" i="37"/>
  <c r="D975" i="37"/>
  <c r="B976" i="37"/>
  <c r="G976" i="37" s="1"/>
  <c r="C976" i="37"/>
  <c r="D976" i="37"/>
  <c r="B977" i="37"/>
  <c r="B978" i="37"/>
  <c r="B979" i="37"/>
  <c r="B980" i="37"/>
  <c r="C980" i="37"/>
  <c r="D980" i="37"/>
  <c r="H980" i="37" s="1"/>
  <c r="B981" i="37"/>
  <c r="C981" i="37"/>
  <c r="D981" i="37"/>
  <c r="B982" i="37"/>
  <c r="C982" i="37"/>
  <c r="D982" i="37"/>
  <c r="B983" i="37"/>
  <c r="B984" i="37"/>
  <c r="B985" i="37"/>
  <c r="C985" i="37"/>
  <c r="D985" i="37"/>
  <c r="G985" i="37" s="1"/>
  <c r="B986" i="37"/>
  <c r="C986" i="37"/>
  <c r="H986" i="37" s="1"/>
  <c r="D986" i="37"/>
  <c r="B987" i="37"/>
  <c r="C987" i="37"/>
  <c r="D987" i="37"/>
  <c r="G987" i="37" s="1"/>
  <c r="B988" i="37"/>
  <c r="C988" i="37"/>
  <c r="D988" i="37"/>
  <c r="G988" i="37" s="1"/>
  <c r="B989" i="37"/>
  <c r="C989" i="37"/>
  <c r="D989" i="37"/>
  <c r="G989" i="37" s="1"/>
  <c r="B990" i="37"/>
  <c r="B991" i="37"/>
  <c r="C991" i="37"/>
  <c r="D991" i="37"/>
  <c r="B992" i="37"/>
  <c r="C992" i="37"/>
  <c r="D992" i="37"/>
  <c r="B993" i="37"/>
  <c r="C993" i="37"/>
  <c r="D993" i="37"/>
  <c r="H993" i="37" s="1"/>
  <c r="B994" i="37"/>
  <c r="C994" i="37"/>
  <c r="D994" i="37"/>
  <c r="B995" i="37"/>
  <c r="C995" i="37"/>
  <c r="D995" i="37"/>
  <c r="B996" i="37"/>
  <c r="C996" i="37"/>
  <c r="D996" i="37"/>
  <c r="B997" i="37"/>
  <c r="C997" i="37"/>
  <c r="D997" i="37"/>
  <c r="B998" i="37"/>
  <c r="C998" i="37"/>
  <c r="D998" i="37"/>
  <c r="B999" i="37"/>
  <c r="C999" i="37"/>
  <c r="D999" i="37"/>
  <c r="B1000" i="37"/>
  <c r="B1001" i="37"/>
  <c r="C1001" i="37"/>
  <c r="G1001" i="37" s="1"/>
  <c r="D1001" i="37"/>
  <c r="B1002" i="37"/>
  <c r="C1002" i="37"/>
  <c r="D1002" i="37"/>
  <c r="B1003" i="37"/>
  <c r="C1003" i="37"/>
  <c r="D1003" i="37"/>
  <c r="B1004" i="37"/>
  <c r="C1004" i="37"/>
  <c r="G1004" i="37" s="1"/>
  <c r="D1004" i="37"/>
  <c r="B1005" i="37"/>
  <c r="C1005" i="37"/>
  <c r="G1005" i="37" s="1"/>
  <c r="D1005" i="37"/>
  <c r="B1006" i="37"/>
  <c r="B1007" i="37"/>
  <c r="C1007" i="37"/>
  <c r="D1007" i="37"/>
  <c r="B1008" i="37"/>
  <c r="C1008" i="37"/>
  <c r="D1008" i="37"/>
  <c r="B1009" i="37"/>
  <c r="G1009" i="37" s="1"/>
  <c r="C1009" i="37"/>
  <c r="D1009" i="37"/>
  <c r="B1010" i="37"/>
  <c r="G1010" i="37" s="1"/>
  <c r="C1010" i="37"/>
  <c r="D1010" i="37"/>
  <c r="B1011" i="37"/>
  <c r="C1011" i="37"/>
  <c r="D1011" i="37"/>
  <c r="B1012" i="37"/>
  <c r="B1013" i="37"/>
  <c r="G1013" i="37" s="1"/>
  <c r="C1013" i="37"/>
  <c r="D1013" i="37"/>
  <c r="B1014" i="37"/>
  <c r="G1014" i="37" s="1"/>
  <c r="C1014" i="37"/>
  <c r="D1014" i="37"/>
  <c r="B1015" i="37"/>
  <c r="G1015" i="37" s="1"/>
  <c r="C1015" i="37"/>
  <c r="D1015" i="37"/>
  <c r="B1016" i="37"/>
  <c r="B1017" i="37"/>
  <c r="C1017" i="37"/>
  <c r="D1017" i="37"/>
  <c r="G1017" i="37" s="1"/>
  <c r="B1018" i="37"/>
  <c r="C1018" i="37"/>
  <c r="D1018" i="37"/>
  <c r="B1019" i="37"/>
  <c r="C1019" i="37"/>
  <c r="D1019" i="37"/>
  <c r="B1020" i="37"/>
  <c r="C1020" i="37"/>
  <c r="D1020" i="37"/>
  <c r="G1020" i="37" s="1"/>
  <c r="B1021" i="37"/>
  <c r="C1021" i="37"/>
  <c r="D1021" i="37"/>
  <c r="G1021" i="37" s="1"/>
  <c r="B1022" i="37"/>
  <c r="C1022" i="37"/>
  <c r="D1022" i="37"/>
  <c r="B1023" i="37"/>
  <c r="B1024" i="37"/>
  <c r="G1024" i="37" s="1"/>
  <c r="C1024" i="37"/>
  <c r="D1024" i="37"/>
  <c r="B1025" i="37"/>
  <c r="C1025" i="37"/>
  <c r="D1025" i="37"/>
  <c r="H1025" i="37" s="1"/>
  <c r="B1026" i="37"/>
  <c r="C1026" i="37"/>
  <c r="H1026" i="37" s="1"/>
  <c r="D1026" i="37"/>
  <c r="B1027" i="37"/>
  <c r="B1028" i="37"/>
  <c r="C1028" i="37"/>
  <c r="D1028" i="37"/>
  <c r="G1028" i="37"/>
  <c r="B1029" i="37"/>
  <c r="C1029" i="37"/>
  <c r="D1029" i="37"/>
  <c r="G1029" i="37" s="1"/>
  <c r="B1030" i="37"/>
  <c r="C1030" i="37"/>
  <c r="D1030" i="37"/>
  <c r="G1030" i="37"/>
  <c r="B1031" i="37"/>
  <c r="C1031" i="37"/>
  <c r="D1031" i="37"/>
  <c r="G1031" i="37"/>
  <c r="B1032" i="37"/>
  <c r="C1032" i="37"/>
  <c r="D1032" i="37"/>
  <c r="G1032" i="37"/>
  <c r="B1033" i="37"/>
  <c r="C1033" i="37"/>
  <c r="D1033" i="37"/>
  <c r="G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D1042" i="37"/>
  <c r="B1043" i="37"/>
  <c r="C1043" i="37"/>
  <c r="D1043" i="37"/>
  <c r="B1044" i="37"/>
  <c r="C1044" i="37"/>
  <c r="D1044" i="37"/>
  <c r="G1044" i="37" s="1"/>
  <c r="B1045" i="37"/>
  <c r="C1045" i="37"/>
  <c r="D1045" i="37"/>
  <c r="G1045" i="37" s="1"/>
  <c r="B1046" i="37"/>
  <c r="C1046" i="37"/>
  <c r="D1046" i="37"/>
  <c r="B1047" i="37"/>
  <c r="C1047" i="37"/>
  <c r="D1047" i="37"/>
  <c r="B1048" i="37"/>
  <c r="C1048" i="37"/>
  <c r="D1048" i="37"/>
  <c r="G1048" i="37" s="1"/>
  <c r="B1049" i="37"/>
  <c r="B1050" i="37"/>
  <c r="B1051" i="37"/>
  <c r="C1051" i="37"/>
  <c r="D1051" i="37"/>
  <c r="B1052" i="37"/>
  <c r="C1052" i="37"/>
  <c r="D1052" i="37"/>
  <c r="G1052" i="37" s="1"/>
  <c r="B1053" i="37"/>
  <c r="C1053" i="37"/>
  <c r="D1053" i="37"/>
  <c r="G1053" i="37" s="1"/>
  <c r="B1054" i="37"/>
  <c r="C1054" i="37"/>
  <c r="D1054" i="37"/>
  <c r="B1055" i="37"/>
  <c r="C1055" i="37"/>
  <c r="H1055" i="37" s="1"/>
  <c r="D1055" i="37"/>
  <c r="B1056" i="37"/>
  <c r="C1056" i="37"/>
  <c r="D1056" i="37"/>
  <c r="G1056" i="37" s="1"/>
  <c r="B1057" i="37"/>
  <c r="B1058" i="37"/>
  <c r="B1059" i="37"/>
  <c r="C1059" i="37"/>
  <c r="D1059" i="37"/>
  <c r="B1060" i="37"/>
  <c r="C1060" i="37"/>
  <c r="H1060" i="37" s="1"/>
  <c r="D1060" i="37"/>
  <c r="B1061" i="37"/>
  <c r="C1061" i="37"/>
  <c r="D1061" i="37"/>
  <c r="G1061" i="37" s="1"/>
  <c r="B1062" i="37"/>
  <c r="C1062" i="37"/>
  <c r="D1062" i="37"/>
  <c r="B1063" i="37"/>
  <c r="C1063" i="37"/>
  <c r="D1063" i="37"/>
  <c r="B1064" i="37"/>
  <c r="C1064" i="37"/>
  <c r="D1064" i="37"/>
  <c r="B1065" i="37"/>
  <c r="C1065" i="37"/>
  <c r="D1065" i="37"/>
  <c r="G1065" i="37" s="1"/>
  <c r="B1066" i="37"/>
  <c r="C1066" i="37"/>
  <c r="D1066" i="37"/>
  <c r="B1067" i="37"/>
  <c r="C1067" i="37"/>
  <c r="D1067" i="37"/>
  <c r="B1068" i="37"/>
  <c r="C1068" i="37"/>
  <c r="D1068" i="37"/>
  <c r="B1069" i="37"/>
  <c r="C1069" i="37"/>
  <c r="D1069" i="37"/>
  <c r="G1069" i="37" s="1"/>
  <c r="B1070" i="37"/>
  <c r="C1070" i="37"/>
  <c r="D1070" i="37"/>
  <c r="B1071" i="37"/>
  <c r="C1071" i="37"/>
  <c r="D1071" i="37"/>
  <c r="B1072" i="37"/>
  <c r="C1072" i="37"/>
  <c r="D1072" i="37"/>
  <c r="B1073" i="37"/>
  <c r="C1073" i="37"/>
  <c r="D1073" i="37"/>
  <c r="G1073" i="37" s="1"/>
  <c r="B1074" i="37"/>
  <c r="C1074" i="37"/>
  <c r="D1074" i="37"/>
  <c r="B1075" i="37"/>
  <c r="C1075" i="37"/>
  <c r="D1075" i="37"/>
  <c r="B1076" i="37"/>
  <c r="B1077" i="37"/>
  <c r="G1077" i="37" s="1"/>
  <c r="C1077" i="37"/>
  <c r="D1077" i="37"/>
  <c r="B1078" i="37"/>
  <c r="G1078" i="37" s="1"/>
  <c r="C1078" i="37"/>
  <c r="D1078" i="37"/>
  <c r="B1079" i="37"/>
  <c r="G1079" i="37" s="1"/>
  <c r="C1079" i="37"/>
  <c r="D1079" i="37"/>
  <c r="B1080" i="37"/>
  <c r="G1080" i="37" s="1"/>
  <c r="C1080" i="37"/>
  <c r="D1080" i="37"/>
  <c r="B1081" i="37"/>
  <c r="G1081" i="37" s="1"/>
  <c r="C1081" i="37"/>
  <c r="D1081" i="37"/>
  <c r="B1082" i="37"/>
  <c r="G1082" i="37" s="1"/>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C1090" i="37"/>
  <c r="D1090" i="37"/>
  <c r="B1091" i="37"/>
  <c r="C1091" i="37"/>
  <c r="D1091" i="37"/>
  <c r="B1092" i="37"/>
  <c r="G1092" i="37" s="1"/>
  <c r="C1092" i="37"/>
  <c r="D1092" i="37"/>
  <c r="B1093" i="37"/>
  <c r="C1093" i="37"/>
  <c r="D1093" i="37"/>
  <c r="B1094" i="37"/>
  <c r="C1094" i="37"/>
  <c r="D1094" i="37"/>
  <c r="B1095" i="37"/>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H1106" i="37" s="1"/>
  <c r="D1106" i="37"/>
  <c r="B1107" i="37"/>
  <c r="C1107" i="37"/>
  <c r="D1107" i="37"/>
  <c r="G1107" i="37" s="1"/>
  <c r="B1108" i="37"/>
  <c r="C1108" i="37"/>
  <c r="D1108" i="37"/>
  <c r="B1109" i="37"/>
  <c r="C1109" i="37"/>
  <c r="D1109" i="37"/>
  <c r="B1110" i="37"/>
  <c r="C1110" i="37"/>
  <c r="H1110" i="37" s="1"/>
  <c r="D1110" i="37"/>
  <c r="B1111" i="37"/>
  <c r="C1111" i="37"/>
  <c r="D1111" i="37"/>
  <c r="G1111" i="37" s="1"/>
  <c r="B1112" i="37"/>
  <c r="B1113" i="37"/>
  <c r="C1113" i="37"/>
  <c r="D1113" i="37"/>
  <c r="B1114" i="37"/>
  <c r="C1114" i="37"/>
  <c r="D1114" i="37"/>
  <c r="B1115" i="37"/>
  <c r="G1115" i="37" s="1"/>
  <c r="C1115" i="37"/>
  <c r="D1115" i="37"/>
  <c r="B1116" i="37"/>
  <c r="B1117" i="37"/>
  <c r="C1117" i="37"/>
  <c r="G1117" i="37" s="1"/>
  <c r="D1117" i="37"/>
  <c r="B1118" i="37"/>
  <c r="C1118" i="37"/>
  <c r="G1118" i="37" s="1"/>
  <c r="D1118" i="37"/>
  <c r="B1119" i="37"/>
  <c r="B1120" i="37"/>
  <c r="G1120" i="37" s="1"/>
  <c r="C1120" i="37"/>
  <c r="D1120" i="37"/>
  <c r="B1121" i="37"/>
  <c r="C1121" i="37"/>
  <c r="D1121" i="37"/>
  <c r="B1122" i="37"/>
  <c r="C1122" i="37"/>
  <c r="D1122" i="37"/>
  <c r="B1123" i="37"/>
  <c r="C1123" i="37"/>
  <c r="D1123" i="37"/>
  <c r="B1124" i="37"/>
  <c r="G1124" i="37" s="1"/>
  <c r="C1124" i="37"/>
  <c r="D1124" i="37"/>
  <c r="B1125" i="37"/>
  <c r="C1125" i="37"/>
  <c r="D1125" i="37"/>
  <c r="B1126" i="37"/>
  <c r="C1126" i="37"/>
  <c r="D1126" i="37"/>
  <c r="B1127" i="37"/>
  <c r="C1127" i="37"/>
  <c r="D1127" i="37"/>
  <c r="B1128" i="37"/>
  <c r="C1128" i="37"/>
  <c r="D1128" i="37"/>
  <c r="H1128" i="37" s="1"/>
  <c r="B1129" i="37"/>
  <c r="C1129" i="37"/>
  <c r="D1129" i="37"/>
  <c r="B1130" i="37"/>
  <c r="C1130" i="37"/>
  <c r="D1130" i="37"/>
  <c r="B1131" i="37"/>
  <c r="C1131" i="37"/>
  <c r="G1131" i="37" s="1"/>
  <c r="D1131" i="37"/>
  <c r="B1132" i="37"/>
  <c r="C1132" i="37"/>
  <c r="D1132" i="37"/>
  <c r="B1133" i="37"/>
  <c r="C1133" i="37"/>
  <c r="G1133" i="37" s="1"/>
  <c r="D1133" i="37"/>
  <c r="B1134" i="37"/>
  <c r="B1135" i="37"/>
  <c r="C1135" i="37"/>
  <c r="G1135" i="37" s="1"/>
  <c r="D1135" i="37"/>
  <c r="B1136" i="37"/>
  <c r="C1136" i="37"/>
  <c r="G1136" i="37" s="1"/>
  <c r="D1136" i="37"/>
  <c r="B1137" i="37"/>
  <c r="C1137" i="37"/>
  <c r="D1137" i="37"/>
  <c r="H1137" i="37" s="1"/>
  <c r="B1138" i="37"/>
  <c r="B1139" i="37"/>
  <c r="B1140" i="37"/>
  <c r="B1141" i="37"/>
  <c r="C1141" i="37"/>
  <c r="D1141" i="37"/>
  <c r="B1142" i="37"/>
  <c r="C1142" i="37"/>
  <c r="G1142" i="37" s="1"/>
  <c r="D1142" i="37"/>
  <c r="B1143" i="37"/>
  <c r="B1144" i="37"/>
  <c r="C1144" i="37"/>
  <c r="D1144" i="37"/>
  <c r="G1144" i="37"/>
  <c r="B1145" i="37"/>
  <c r="C1145" i="37"/>
  <c r="D1145" i="37"/>
  <c r="G1145" i="37"/>
  <c r="B1146" i="37"/>
  <c r="C1146" i="37"/>
  <c r="D1146" i="37"/>
  <c r="G1146" i="37" s="1"/>
  <c r="B1147" i="37"/>
  <c r="C1147" i="37"/>
  <c r="D1147" i="37"/>
  <c r="G1147" i="37"/>
  <c r="B1148" i="37"/>
  <c r="C1148" i="37"/>
  <c r="D1148" i="37"/>
  <c r="G1148" i="37" s="1"/>
  <c r="B1149" i="37"/>
  <c r="C1149" i="37"/>
  <c r="D1149" i="37"/>
  <c r="G1149" i="37"/>
  <c r="B1150" i="37"/>
  <c r="C1150" i="37"/>
  <c r="D1150" i="37"/>
  <c r="G1150" i="37"/>
  <c r="B1151" i="37"/>
  <c r="C1151" i="37"/>
  <c r="D1151" i="37"/>
  <c r="G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H1191" i="37" s="1"/>
  <c r="B1192" i="37"/>
  <c r="C1192" i="37"/>
  <c r="D1192" i="37"/>
  <c r="B1193" i="37"/>
  <c r="C1193" i="37"/>
  <c r="D1193" i="37"/>
  <c r="B1194" i="37"/>
  <c r="C1194" i="37"/>
  <c r="G1194" i="37" s="1"/>
  <c r="D1194" i="37"/>
  <c r="B1195" i="37"/>
  <c r="C1195" i="37"/>
  <c r="D1195" i="37"/>
  <c r="B1196" i="37"/>
  <c r="B1197" i="37"/>
  <c r="C1197" i="37"/>
  <c r="D1197" i="37"/>
  <c r="H1197" i="37" s="1"/>
  <c r="B1198" i="37"/>
  <c r="C1198" i="37"/>
  <c r="G1198" i="37" s="1"/>
  <c r="D1198" i="37"/>
  <c r="B1199" i="37"/>
  <c r="B1200" i="37"/>
  <c r="B1201" i="37"/>
  <c r="B1202" i="37"/>
  <c r="C1202" i="37"/>
  <c r="D1202" i="37"/>
  <c r="B1203" i="37"/>
  <c r="C1203" i="37"/>
  <c r="D1203" i="37"/>
  <c r="B1204" i="37"/>
  <c r="B1205" i="37"/>
  <c r="C1205" i="37"/>
  <c r="D1205" i="37"/>
  <c r="B1206" i="37"/>
  <c r="C1206" i="37"/>
  <c r="G1206" i="37" s="1"/>
  <c r="D1206" i="37"/>
  <c r="B1207" i="37"/>
  <c r="C1207" i="37"/>
  <c r="D1207" i="37"/>
  <c r="B1208" i="37"/>
  <c r="B1209" i="37"/>
  <c r="C1209" i="37"/>
  <c r="D1209" i="37"/>
  <c r="B1210" i="37"/>
  <c r="C1210" i="37"/>
  <c r="D1210" i="37"/>
  <c r="B1211" i="37"/>
  <c r="C1211" i="37"/>
  <c r="D1211" i="37"/>
  <c r="H1211" i="37" s="1"/>
  <c r="B1212" i="37"/>
  <c r="B1213" i="37"/>
  <c r="C1213" i="37"/>
  <c r="D1213" i="37"/>
  <c r="B1214" i="37"/>
  <c r="C1214" i="37"/>
  <c r="D1214" i="37"/>
  <c r="B1215" i="37"/>
  <c r="G1215" i="37" s="1"/>
  <c r="C1215" i="37"/>
  <c r="D1215" i="37"/>
  <c r="B1216" i="37"/>
  <c r="C1216" i="37"/>
  <c r="H1216" i="37" s="1"/>
  <c r="D1216" i="37"/>
  <c r="B1217" i="37"/>
  <c r="C1217" i="37"/>
  <c r="D1217" i="37"/>
  <c r="B1218" i="37"/>
  <c r="C1218" i="37"/>
  <c r="D1218" i="37"/>
  <c r="B1219" i="37"/>
  <c r="B1220" i="37"/>
  <c r="B1221" i="37"/>
  <c r="C1221" i="37"/>
  <c r="D1221" i="37"/>
  <c r="B1222" i="37"/>
  <c r="C1222" i="37"/>
  <c r="D1222" i="37"/>
  <c r="B1223" i="37"/>
  <c r="C1223" i="37"/>
  <c r="G1223" i="37" s="1"/>
  <c r="D1223" i="37"/>
  <c r="B1224" i="37"/>
  <c r="C1224" i="37"/>
  <c r="D1224" i="37"/>
  <c r="H1224" i="37" s="1"/>
  <c r="B1225" i="37"/>
  <c r="C1225" i="37"/>
  <c r="D1225" i="37"/>
  <c r="B1226" i="37"/>
  <c r="C1226" i="37"/>
  <c r="D1226" i="37"/>
  <c r="B1227" i="37"/>
  <c r="C1227" i="37"/>
  <c r="G1227" i="37" s="1"/>
  <c r="D1227" i="37"/>
  <c r="B1228" i="37"/>
  <c r="C1228" i="37"/>
  <c r="D1228" i="37"/>
  <c r="H1228" i="37" s="1"/>
  <c r="B1229" i="37"/>
  <c r="C1229" i="37"/>
  <c r="D1229" i="37"/>
  <c r="B1230" i="37"/>
  <c r="C1230" i="37"/>
  <c r="D1230" i="37"/>
  <c r="B1231" i="37"/>
  <c r="C1231" i="37"/>
  <c r="D1231" i="37"/>
  <c r="B1232" i="37"/>
  <c r="C1232" i="37"/>
  <c r="D1232" i="37"/>
  <c r="H1232" i="37" s="1"/>
  <c r="B1233" i="37"/>
  <c r="C1233" i="37"/>
  <c r="G1233" i="37" s="1"/>
  <c r="D1233" i="37"/>
  <c r="B1234" i="37"/>
  <c r="C1234" i="37"/>
  <c r="D1234" i="37"/>
  <c r="B1235" i="37"/>
  <c r="C1235" i="37"/>
  <c r="G1235" i="37" s="1"/>
  <c r="D1235" i="37"/>
  <c r="B1236" i="37"/>
  <c r="C1236" i="37"/>
  <c r="D1236" i="37"/>
  <c r="H1236" i="37" s="1"/>
  <c r="B1237" i="37"/>
  <c r="C1237" i="37"/>
  <c r="G1237" i="37" s="1"/>
  <c r="D1237" i="37"/>
  <c r="B1238" i="37"/>
  <c r="C1238" i="37"/>
  <c r="D1238" i="37"/>
  <c r="B1239" i="37"/>
  <c r="C1239" i="37"/>
  <c r="G1239" i="37" s="1"/>
  <c r="D1239" i="37"/>
  <c r="B1240" i="37"/>
  <c r="C1240" i="37"/>
  <c r="D1240" i="37"/>
  <c r="H1240" i="37" s="1"/>
  <c r="B1241" i="37"/>
  <c r="C1241" i="37"/>
  <c r="D1241" i="37"/>
  <c r="B1242" i="37"/>
  <c r="C1242" i="37"/>
  <c r="D1242" i="37"/>
  <c r="B1243" i="37"/>
  <c r="C1243" i="37"/>
  <c r="G1243" i="37" s="1"/>
  <c r="D1243" i="37"/>
  <c r="B1244" i="37"/>
  <c r="C1244" i="37"/>
  <c r="D1244" i="37"/>
  <c r="H1244" i="37" s="1"/>
  <c r="B1245" i="37"/>
  <c r="C1245" i="37"/>
  <c r="D1245" i="37"/>
  <c r="B1246" i="37"/>
  <c r="C1246" i="37"/>
  <c r="D1246" i="37"/>
  <c r="B1247" i="37"/>
  <c r="C1247" i="37"/>
  <c r="G1247" i="37" s="1"/>
  <c r="D1247" i="37"/>
  <c r="B1248" i="37"/>
  <c r="C1248" i="37"/>
  <c r="D1248" i="37"/>
  <c r="H1248" i="37" s="1"/>
  <c r="B1249" i="37"/>
  <c r="C1249" i="37"/>
  <c r="G1249" i="37" s="1"/>
  <c r="D1249" i="37"/>
  <c r="B1250" i="37"/>
  <c r="C1250" i="37"/>
  <c r="D1250" i="37"/>
  <c r="B1251" i="37"/>
  <c r="C1251" i="37"/>
  <c r="D1251" i="37"/>
  <c r="B1252" i="37"/>
  <c r="C1252" i="37"/>
  <c r="D1252" i="37"/>
  <c r="H1252" i="37" s="1"/>
  <c r="B1253" i="37"/>
  <c r="C1253" i="37"/>
  <c r="G1253" i="37" s="1"/>
  <c r="D1253" i="37"/>
  <c r="B1254" i="37"/>
  <c r="C1254" i="37"/>
  <c r="D1254" i="37"/>
  <c r="B1255" i="37"/>
  <c r="C1255" i="37"/>
  <c r="G1255" i="37" s="1"/>
  <c r="D1255" i="37"/>
  <c r="B1256" i="37"/>
  <c r="C1256" i="37"/>
  <c r="D1256" i="37"/>
  <c r="H1256" i="37" s="1"/>
  <c r="B1257" i="37"/>
  <c r="C1257" i="37"/>
  <c r="D1257" i="37"/>
  <c r="B1258" i="37"/>
  <c r="C1258" i="37"/>
  <c r="D1258" i="37"/>
  <c r="B1259" i="37"/>
  <c r="C1259" i="37"/>
  <c r="G1259" i="37" s="1"/>
  <c r="D1259" i="37"/>
  <c r="B1260" i="37"/>
  <c r="C1260" i="37"/>
  <c r="D1260" i="37"/>
  <c r="H1260" i="37" s="1"/>
  <c r="B1261" i="37"/>
  <c r="C1261" i="37"/>
  <c r="D1261" i="37"/>
  <c r="B1262" i="37"/>
  <c r="C1262" i="37"/>
  <c r="D1262" i="37"/>
  <c r="B1263" i="37"/>
  <c r="C1263" i="37"/>
  <c r="G1263" i="37" s="1"/>
  <c r="D1263" i="37"/>
  <c r="B1264" i="37"/>
  <c r="C1264" i="37"/>
  <c r="D1264" i="37"/>
  <c r="H1264" i="37" s="1"/>
  <c r="B1265" i="37"/>
  <c r="C1265" i="37"/>
  <c r="D1265" i="37"/>
  <c r="H1265" i="37" s="1"/>
  <c r="B1266" i="37"/>
  <c r="C1266" i="37"/>
  <c r="D1266" i="37"/>
  <c r="B1267" i="37"/>
  <c r="C1267" i="37"/>
  <c r="G1267" i="37" s="1"/>
  <c r="D1267" i="37"/>
  <c r="B1268" i="37"/>
  <c r="C1268" i="37"/>
  <c r="D1268" i="37"/>
  <c r="H1268" i="37" s="1"/>
  <c r="B1269" i="37"/>
  <c r="C1269" i="37"/>
  <c r="D1269" i="37"/>
  <c r="B1270" i="37"/>
  <c r="C1270" i="37"/>
  <c r="D1270" i="37"/>
  <c r="B1271" i="37"/>
  <c r="C1271" i="37"/>
  <c r="G1271" i="37" s="1"/>
  <c r="D1271" i="37"/>
  <c r="B1272" i="37"/>
  <c r="C1272" i="37"/>
  <c r="D1272" i="37"/>
  <c r="H1272" i="37" s="1"/>
  <c r="B1273" i="37"/>
  <c r="C1273" i="37"/>
  <c r="D1273" i="37"/>
  <c r="B1274" i="37"/>
  <c r="C1274" i="37"/>
  <c r="D1274" i="37"/>
  <c r="B1275" i="37"/>
  <c r="C1275" i="37"/>
  <c r="G1275" i="37" s="1"/>
  <c r="D1275" i="37"/>
  <c r="B1276" i="37"/>
  <c r="C1276" i="37"/>
  <c r="D1276" i="37"/>
  <c r="H1276" i="37" s="1"/>
  <c r="B1277" i="37"/>
  <c r="C1277" i="37"/>
  <c r="D1277" i="37"/>
  <c r="B1278" i="37"/>
  <c r="C1278" i="37"/>
  <c r="D1278" i="37"/>
  <c r="B1279" i="37"/>
  <c r="C1279" i="37"/>
  <c r="G1279" i="37" s="1"/>
  <c r="D1279" i="37"/>
  <c r="B1280" i="37"/>
  <c r="C1280" i="37"/>
  <c r="D1280" i="37"/>
  <c r="H1280" i="37" s="1"/>
  <c r="B1281" i="37"/>
  <c r="C1281" i="37"/>
  <c r="D1281" i="37"/>
  <c r="B1282" i="37"/>
  <c r="C1282" i="37"/>
  <c r="D1282" i="37"/>
  <c r="B1283" i="37"/>
  <c r="C1283" i="37"/>
  <c r="G1283" i="37" s="1"/>
  <c r="D1283" i="37"/>
  <c r="B1284" i="37"/>
  <c r="C1284" i="37"/>
  <c r="D1284" i="37"/>
  <c r="H1284" i="37" s="1"/>
  <c r="B1285" i="37"/>
  <c r="C1285" i="37"/>
  <c r="D1285" i="37"/>
  <c r="B1286" i="37"/>
  <c r="C1286" i="37"/>
  <c r="D1286" i="37"/>
  <c r="B1287" i="37"/>
  <c r="B1288" i="37"/>
  <c r="B1289" i="37"/>
  <c r="C1289" i="37"/>
  <c r="D1289" i="37"/>
  <c r="B1290" i="37"/>
  <c r="G1290" i="37" s="1"/>
  <c r="C1290" i="37"/>
  <c r="D1290" i="37"/>
  <c r="B1291" i="37"/>
  <c r="C1291" i="37"/>
  <c r="H1291" i="37" s="1"/>
  <c r="D1291" i="37"/>
  <c r="B1292" i="37"/>
  <c r="B1293" i="37"/>
  <c r="C1293" i="37"/>
  <c r="H1293" i="37" s="1"/>
  <c r="D1293" i="37"/>
  <c r="B1294" i="37"/>
  <c r="C1294" i="37"/>
  <c r="D1294" i="37"/>
  <c r="B1295" i="37"/>
  <c r="B1296" i="37"/>
  <c r="C1296" i="37"/>
  <c r="D1296" i="37"/>
  <c r="B1297" i="37"/>
  <c r="C1297" i="37"/>
  <c r="D1297" i="37"/>
  <c r="B1298" i="37"/>
  <c r="C1298" i="37"/>
  <c r="D1298" i="37"/>
  <c r="B1299" i="37"/>
  <c r="C1299" i="37"/>
  <c r="G1299" i="37" s="1"/>
  <c r="D1299" i="37"/>
  <c r="B1300" i="37"/>
  <c r="C1300" i="37"/>
  <c r="D1300" i="37"/>
  <c r="B1301" i="37"/>
  <c r="C1301" i="37"/>
  <c r="D1301" i="37"/>
  <c r="B1302" i="37"/>
  <c r="C1302" i="37"/>
  <c r="D1302" i="37"/>
  <c r="B1303" i="37"/>
  <c r="C1303" i="37"/>
  <c r="G1303" i="37" s="1"/>
  <c r="D1303" i="37"/>
  <c r="B1304" i="37"/>
  <c r="B1305" i="37"/>
  <c r="C1305" i="37"/>
  <c r="D1305" i="37"/>
  <c r="B1306" i="37"/>
  <c r="C1306" i="37"/>
  <c r="D1306" i="37"/>
  <c r="B1307" i="37"/>
  <c r="C1307" i="37"/>
  <c r="D1307" i="37"/>
  <c r="B1308" i="37"/>
  <c r="G1308" i="37" s="1"/>
  <c r="C1308" i="37"/>
  <c r="D1308" i="37"/>
  <c r="B1309" i="37"/>
  <c r="C1309" i="37"/>
  <c r="D1309" i="37"/>
  <c r="B1310" i="37"/>
  <c r="B1311" i="37"/>
  <c r="G1311" i="37" s="1"/>
  <c r="C1311" i="37"/>
  <c r="D1311" i="37"/>
  <c r="B1312" i="37"/>
  <c r="C1312" i="37"/>
  <c r="H1312" i="37" s="1"/>
  <c r="D1312" i="37"/>
  <c r="B1313" i="37"/>
  <c r="C1313" i="37"/>
  <c r="D1313" i="37"/>
  <c r="B1314" i="37"/>
  <c r="C1314" i="37"/>
  <c r="D1314" i="37"/>
  <c r="B1315" i="37"/>
  <c r="G1315" i="37" s="1"/>
  <c r="C1315" i="37"/>
  <c r="D1315" i="37"/>
  <c r="B1316" i="37"/>
  <c r="C1316" i="37"/>
  <c r="H1316" i="37" s="1"/>
  <c r="D1316" i="37"/>
  <c r="B1317" i="37"/>
  <c r="B1318" i="37"/>
  <c r="B1319" i="37"/>
  <c r="C1319" i="37"/>
  <c r="D1319" i="37"/>
  <c r="B1320" i="37"/>
  <c r="C1320" i="37"/>
  <c r="G1320" i="37" s="1"/>
  <c r="D1320" i="37"/>
  <c r="B1321" i="37"/>
  <c r="B1322" i="37"/>
  <c r="C1322" i="37"/>
  <c r="G1322" i="37" s="1"/>
  <c r="D1322" i="37"/>
  <c r="B1323" i="37"/>
  <c r="C1323" i="37"/>
  <c r="D1323" i="37"/>
  <c r="B1324" i="37"/>
  <c r="C1324" i="37"/>
  <c r="D1324" i="37"/>
  <c r="G1324" i="37"/>
  <c r="B1325" i="37"/>
  <c r="B1326" i="37"/>
  <c r="C1326" i="37"/>
  <c r="D1326" i="37"/>
  <c r="B1327" i="37"/>
  <c r="G1327" i="37" s="1"/>
  <c r="C1327" i="37"/>
  <c r="D1327" i="37"/>
  <c r="B1328" i="37"/>
  <c r="C1328" i="37"/>
  <c r="H1328" i="37" s="1"/>
  <c r="D1328" i="37"/>
  <c r="B1329" i="37"/>
  <c r="C1329" i="37"/>
  <c r="D1329" i="37"/>
  <c r="B1330" i="37"/>
  <c r="C1330" i="37"/>
  <c r="D1330" i="37"/>
  <c r="B1331" i="37"/>
  <c r="G1331" i="37" s="1"/>
  <c r="C1331" i="37"/>
  <c r="D1331" i="37"/>
  <c r="B1332" i="37"/>
  <c r="B1333" i="37"/>
  <c r="C1333" i="37"/>
  <c r="D1333" i="37"/>
  <c r="B1334" i="37"/>
  <c r="C1334" i="37"/>
  <c r="D1334" i="37"/>
  <c r="B1335" i="37"/>
  <c r="C1335" i="37"/>
  <c r="D1335" i="37"/>
  <c r="B1336" i="37"/>
  <c r="B1337" i="37"/>
  <c r="C1337" i="37"/>
  <c r="D1337" i="37"/>
  <c r="H1337" i="37" s="1"/>
  <c r="B1338" i="37"/>
  <c r="C1338" i="37"/>
  <c r="D1338" i="37"/>
  <c r="B1339" i="37"/>
  <c r="C1339" i="37"/>
  <c r="D1339" i="37"/>
  <c r="B1340" i="37"/>
  <c r="C1340" i="37"/>
  <c r="G1340" i="37" s="1"/>
  <c r="D1340" i="37"/>
  <c r="B1341" i="37"/>
  <c r="C1341" i="37"/>
  <c r="D1341" i="37"/>
  <c r="B1342" i="37"/>
  <c r="C1342" i="37"/>
  <c r="D1342" i="37"/>
  <c r="B1343" i="37"/>
  <c r="B1344" i="37"/>
  <c r="C1344" i="37"/>
  <c r="D1344" i="37"/>
  <c r="G1344" i="37"/>
  <c r="B1345" i="37"/>
  <c r="C1345" i="37"/>
  <c r="D1345" i="37"/>
  <c r="G1345" i="37"/>
  <c r="B1346" i="37"/>
  <c r="C1346" i="37"/>
  <c r="D1346" i="37"/>
  <c r="G1346" i="37"/>
  <c r="B1347" i="37"/>
  <c r="C1347" i="37"/>
  <c r="D1347" i="37"/>
  <c r="H1347" i="37" s="1"/>
  <c r="G1347" i="37"/>
  <c r="B1348" i="37"/>
  <c r="B1349" i="37"/>
  <c r="C1349" i="37"/>
  <c r="D1349" i="37"/>
  <c r="H1349" i="37" s="1"/>
  <c r="B1350" i="37"/>
  <c r="C1350" i="37"/>
  <c r="D1350" i="37"/>
  <c r="B1351" i="37"/>
  <c r="C1351" i="37"/>
  <c r="G1351" i="37" s="1"/>
  <c r="D1351" i="37"/>
  <c r="B1352" i="37"/>
  <c r="C1352" i="37"/>
  <c r="D1352" i="37"/>
  <c r="B1353" i="37"/>
  <c r="C1353" i="37"/>
  <c r="D1353" i="37"/>
  <c r="H1353" i="37" s="1"/>
  <c r="B1354" i="37"/>
  <c r="C1354" i="37"/>
  <c r="D1354" i="37"/>
  <c r="H1354" i="37" s="1"/>
  <c r="B1355" i="37"/>
  <c r="C1355" i="37"/>
  <c r="G1355" i="37" s="1"/>
  <c r="D1355" i="37"/>
  <c r="B1356" i="37"/>
  <c r="C1356" i="37"/>
  <c r="D1356" i="37"/>
  <c r="B1357" i="37"/>
  <c r="B1358" i="37"/>
  <c r="C1358" i="37"/>
  <c r="D1358" i="37"/>
  <c r="B1359" i="37"/>
  <c r="C1359" i="37"/>
  <c r="D1359" i="37"/>
  <c r="B1360" i="37"/>
  <c r="C1360" i="37"/>
  <c r="D1360" i="37"/>
  <c r="B1361" i="37"/>
  <c r="C1361" i="37"/>
  <c r="D1361" i="37"/>
  <c r="B1362" i="37"/>
  <c r="C1362" i="37"/>
  <c r="H1362" i="37" s="1"/>
  <c r="D1362" i="37"/>
  <c r="B1363" i="37"/>
  <c r="C1363" i="37"/>
  <c r="D1363" i="37"/>
  <c r="B1364" i="37"/>
  <c r="B1365" i="37"/>
  <c r="C1365" i="37"/>
  <c r="D1365" i="37"/>
  <c r="B1366" i="37"/>
  <c r="C1366" i="37"/>
  <c r="D1366" i="37"/>
  <c r="B1367" i="37"/>
  <c r="C1367" i="37"/>
  <c r="D1367" i="37"/>
  <c r="B1368" i="37"/>
  <c r="C1368" i="37"/>
  <c r="G1368" i="37" s="1"/>
  <c r="D1368" i="37"/>
  <c r="B1369" i="37"/>
  <c r="C1369" i="37"/>
  <c r="D1369" i="37"/>
  <c r="H1369" i="37" s="1"/>
  <c r="B1370" i="37"/>
  <c r="C1370" i="37"/>
  <c r="D1370" i="37"/>
  <c r="B1371" i="37"/>
  <c r="B1372" i="37"/>
  <c r="B1373" i="37"/>
  <c r="C1373" i="37"/>
  <c r="D1373" i="37"/>
  <c r="B1374" i="37"/>
  <c r="C1374" i="37"/>
  <c r="D1374" i="37"/>
  <c r="H1374" i="37" s="1"/>
  <c r="B1375" i="37"/>
  <c r="C1375" i="37"/>
  <c r="G1375" i="37" s="1"/>
  <c r="D1375" i="37"/>
  <c r="B1376" i="37"/>
  <c r="B1377" i="37"/>
  <c r="C1377" i="37"/>
  <c r="H1377" i="37" s="1"/>
  <c r="D1377" i="37"/>
  <c r="B1378" i="37"/>
  <c r="C1378" i="37"/>
  <c r="D1378" i="37"/>
  <c r="B1379" i="37"/>
  <c r="C1379" i="37"/>
  <c r="D1379" i="37"/>
  <c r="B1380" i="37"/>
  <c r="G1380" i="37" s="1"/>
  <c r="C1380" i="37"/>
  <c r="D1380" i="37"/>
  <c r="B1381" i="37"/>
  <c r="B1382" i="37"/>
  <c r="G1382" i="37" s="1"/>
  <c r="C1382" i="37"/>
  <c r="D1382" i="37"/>
  <c r="B1383" i="37"/>
  <c r="G1383" i="37" s="1"/>
  <c r="C1383" i="37"/>
  <c r="D1383" i="37"/>
  <c r="B1384" i="37"/>
  <c r="G1384" i="37" s="1"/>
  <c r="C1384" i="37"/>
  <c r="D1384" i="37"/>
  <c r="B1385" i="37"/>
  <c r="G1385" i="37" s="1"/>
  <c r="C1385" i="37"/>
  <c r="D1385" i="37"/>
  <c r="B1386" i="37"/>
  <c r="G1386" i="37" s="1"/>
  <c r="C1386" i="37"/>
  <c r="D1386" i="37"/>
  <c r="B1387" i="37"/>
  <c r="G1387" i="37" s="1"/>
  <c r="C1387" i="37"/>
  <c r="D1387" i="37"/>
  <c r="B1388" i="37"/>
  <c r="G1388" i="37" s="1"/>
  <c r="C1388" i="37"/>
  <c r="D1388" i="37"/>
  <c r="B1389" i="37"/>
  <c r="B1390" i="37"/>
  <c r="C1390" i="37"/>
  <c r="D1390" i="37"/>
  <c r="H1390" i="37" s="1"/>
  <c r="B1391" i="37"/>
  <c r="C1391" i="37"/>
  <c r="D1391" i="37"/>
  <c r="B1392" i="37"/>
  <c r="C1392" i="37"/>
  <c r="D1392" i="37"/>
  <c r="B1393" i="37"/>
  <c r="C1393" i="37"/>
  <c r="G1393" i="37" s="1"/>
  <c r="D1393" i="37"/>
  <c r="B1394" i="37"/>
  <c r="C1394" i="37"/>
  <c r="D1394" i="37"/>
  <c r="H1394" i="37" s="1"/>
  <c r="B1395" i="37"/>
  <c r="C1395" i="37"/>
  <c r="D1395" i="37"/>
  <c r="H1395" i="37" s="1"/>
  <c r="B1396" i="37"/>
  <c r="B1397" i="37"/>
  <c r="B1398" i="37"/>
  <c r="G1398" i="37" s="1"/>
  <c r="C1398" i="37"/>
  <c r="D1398" i="37"/>
  <c r="B1399" i="37"/>
  <c r="C1399" i="37"/>
  <c r="H1399" i="37" s="1"/>
  <c r="D1399" i="37"/>
  <c r="B1400" i="37"/>
  <c r="B1401" i="37"/>
  <c r="C1401" i="37"/>
  <c r="D1401" i="37"/>
  <c r="G1401" i="37"/>
  <c r="B1402" i="37"/>
  <c r="C1402" i="37"/>
  <c r="D1402" i="37"/>
  <c r="G1402" i="37"/>
  <c r="B1403" i="37"/>
  <c r="C1403" i="37"/>
  <c r="D1403" i="37"/>
  <c r="H1403" i="37" s="1"/>
  <c r="G1403" i="37"/>
  <c r="B1404" i="37"/>
  <c r="B1405" i="37"/>
  <c r="C1405" i="37"/>
  <c r="D1405" i="37"/>
  <c r="B1406" i="37"/>
  <c r="C1406" i="37"/>
  <c r="D1406" i="37"/>
  <c r="B1407" i="37"/>
  <c r="C1407" i="37"/>
  <c r="D1407" i="37"/>
  <c r="B1408" i="37"/>
  <c r="C1408" i="37"/>
  <c r="D1408" i="37"/>
  <c r="B1409" i="37"/>
  <c r="C1409" i="37"/>
  <c r="D1409" i="37"/>
  <c r="H1409" i="37" s="1"/>
  <c r="B1410" i="37"/>
  <c r="C1410" i="37"/>
  <c r="D1410" i="37"/>
  <c r="B1411" i="37"/>
  <c r="B1412" i="37"/>
  <c r="B1413" i="37"/>
  <c r="G1413" i="37" s="1"/>
  <c r="C1413" i="37"/>
  <c r="D1413" i="37"/>
  <c r="B1414" i="37"/>
  <c r="G1414" i="37" s="1"/>
  <c r="C1414" i="37"/>
  <c r="D1414" i="37"/>
  <c r="B1415" i="37"/>
  <c r="G1415" i="37" s="1"/>
  <c r="C1415" i="37"/>
  <c r="D1415" i="37"/>
  <c r="B1416" i="37"/>
  <c r="G1416" i="37" s="1"/>
  <c r="C1416" i="37"/>
  <c r="D1416" i="37"/>
  <c r="B1417" i="37"/>
  <c r="G1417" i="37" s="1"/>
  <c r="C1417" i="37"/>
  <c r="D1417" i="37"/>
  <c r="B1418" i="37"/>
  <c r="G1418" i="37" s="1"/>
  <c r="C1418" i="37"/>
  <c r="D1418" i="37"/>
  <c r="B1419" i="37"/>
  <c r="G1419" i="37" s="1"/>
  <c r="C1419" i="37"/>
  <c r="D1419" i="37"/>
  <c r="B1420" i="37"/>
  <c r="G1420" i="37" s="1"/>
  <c r="C1420" i="37"/>
  <c r="D1420" i="37"/>
  <c r="B1421" i="37"/>
  <c r="G1421" i="37" s="1"/>
  <c r="C1421" i="37"/>
  <c r="D1421" i="37"/>
  <c r="B1422" i="37"/>
  <c r="G1422" i="37" s="1"/>
  <c r="C1422" i="37"/>
  <c r="D1422" i="37"/>
  <c r="B1423" i="37"/>
  <c r="B1424" i="37"/>
  <c r="B1425" i="37"/>
  <c r="B1426" i="37"/>
  <c r="B1427" i="37"/>
  <c r="G1427" i="37" s="1"/>
  <c r="I1427" i="37" s="1"/>
  <c r="C1427" i="37"/>
  <c r="D1427" i="37"/>
  <c r="B1428" i="37"/>
  <c r="C1428" i="37"/>
  <c r="D1428" i="37"/>
  <c r="B1429" i="37"/>
  <c r="G1429" i="37" s="1"/>
  <c r="I1429" i="37" s="1"/>
  <c r="C1429" i="37"/>
  <c r="D1429" i="37"/>
  <c r="B1430" i="37"/>
  <c r="G1430" i="37" s="1"/>
  <c r="C1430" i="37"/>
  <c r="D1430" i="37"/>
  <c r="B1431" i="37"/>
  <c r="G1431" i="37" s="1"/>
  <c r="I1431" i="37" s="1"/>
  <c r="C1431" i="37"/>
  <c r="D1431" i="37"/>
  <c r="B1432" i="37"/>
  <c r="G1432" i="37" s="1"/>
  <c r="I1432" i="37" s="1"/>
  <c r="C1432" i="37"/>
  <c r="D1432" i="37"/>
  <c r="B1433" i="37"/>
  <c r="B1434" i="37"/>
  <c r="C1434" i="37"/>
  <c r="D1434" i="37"/>
  <c r="G1434" i="37"/>
  <c r="I1434" i="37" s="1"/>
  <c r="B1435" i="37"/>
  <c r="C1435" i="37"/>
  <c r="D1435" i="37"/>
  <c r="G1435" i="37"/>
  <c r="B1436" i="37"/>
  <c r="C1436" i="37"/>
  <c r="D1436" i="37"/>
  <c r="H1436" i="37" s="1"/>
  <c r="G1436" i="37"/>
  <c r="I1436" i="37" s="1"/>
  <c r="B1437" i="37"/>
  <c r="C1437" i="37"/>
  <c r="D1437" i="37"/>
  <c r="G1437" i="37"/>
  <c r="B1438" i="37"/>
  <c r="C1438" i="37"/>
  <c r="D1438" i="37"/>
  <c r="G1438" i="37"/>
  <c r="B1439" i="37"/>
  <c r="C1439" i="37"/>
  <c r="D1439" i="37"/>
  <c r="G1439" i="37"/>
  <c r="I1439" i="37" s="1"/>
  <c r="B1440" i="37"/>
  <c r="C1440" i="37"/>
  <c r="D1440" i="37"/>
  <c r="H1440" i="37" s="1"/>
  <c r="G1440" i="37"/>
  <c r="I1440" i="37" s="1"/>
  <c r="B1441" i="37"/>
  <c r="B1442" i="37"/>
  <c r="B1443" i="37"/>
  <c r="C1443" i="37"/>
  <c r="D1443" i="37"/>
  <c r="B1444" i="37"/>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B1471" i="37"/>
  <c r="B1472" i="37"/>
  <c r="C1472" i="37"/>
  <c r="H1472" i="37" s="1"/>
  <c r="B1473" i="37"/>
  <c r="C1473" i="37"/>
  <c r="H1473" i="37" s="1"/>
  <c r="B1474" i="37"/>
  <c r="C1474" i="37"/>
  <c r="G1474" i="37" s="1"/>
  <c r="B1475" i="37"/>
  <c r="G1475" i="37" s="1"/>
  <c r="C1475" i="37"/>
  <c r="B1476" i="37"/>
  <c r="C1476" i="37"/>
  <c r="H1476" i="37" s="1"/>
  <c r="B1477" i="37"/>
  <c r="C1477" i="37"/>
  <c r="G1477" i="37"/>
  <c r="B1478" i="37"/>
  <c r="C1478" i="37"/>
  <c r="B1479" i="37"/>
  <c r="C1479" i="37"/>
  <c r="H1479" i="37" s="1"/>
  <c r="B1480" i="37"/>
  <c r="B1481" i="37"/>
  <c r="C1481" i="37"/>
  <c r="G1481" i="37"/>
  <c r="B1482" i="37"/>
  <c r="C1482" i="37"/>
  <c r="B1483" i="37"/>
  <c r="C1483" i="37"/>
  <c r="H1483" i="37" s="1"/>
  <c r="B1484" i="37"/>
  <c r="C1484" i="37"/>
  <c r="H1484" i="37" s="1"/>
  <c r="B1485" i="37"/>
  <c r="C1485" i="37"/>
  <c r="G1485" i="37"/>
  <c r="B1486" i="37"/>
  <c r="B1487" i="37"/>
  <c r="C1487" i="37"/>
  <c r="H1487" i="37" s="1"/>
  <c r="B1488" i="37"/>
  <c r="B1489" i="37"/>
  <c r="C1489" i="37"/>
  <c r="H1489" i="37" s="1"/>
  <c r="G1489" i="37"/>
  <c r="B1490" i="37"/>
  <c r="C1490" i="37"/>
  <c r="G1490" i="37" s="1"/>
  <c r="B1491" i="37"/>
  <c r="C1491" i="37"/>
  <c r="H1491" i="37" s="1"/>
  <c r="B1492" i="37"/>
  <c r="C1492" i="37"/>
  <c r="H1492" i="37" s="1"/>
  <c r="B1493" i="37"/>
  <c r="C1493" i="37"/>
  <c r="H1493" i="37" s="1"/>
  <c r="B1494" i="37"/>
  <c r="C1494" i="37"/>
  <c r="G1494" i="37" s="1"/>
  <c r="B1495" i="37"/>
  <c r="C1495" i="37"/>
  <c r="H1495" i="37" s="1"/>
  <c r="B1496" i="37"/>
  <c r="C1496" i="37"/>
  <c r="H1496" i="37" s="1"/>
  <c r="B1497" i="37"/>
  <c r="B1498" i="37"/>
  <c r="C1498" i="37"/>
  <c r="G1498" i="37" s="1"/>
  <c r="B1499" i="37"/>
  <c r="G1499" i="37" s="1"/>
  <c r="C1499" i="37"/>
  <c r="B1500" i="37"/>
  <c r="C1500" i="37"/>
  <c r="H1500" i="37" s="1"/>
  <c r="B1501" i="37"/>
  <c r="G1501" i="37" s="1"/>
  <c r="C1501" i="37"/>
  <c r="B1502" i="37"/>
  <c r="C1502" i="37"/>
  <c r="G1502" i="37" s="1"/>
  <c r="B1503" i="37"/>
  <c r="B1504" i="37"/>
  <c r="B1505" i="37"/>
  <c r="B1506" i="37"/>
  <c r="C1506" i="37"/>
  <c r="B1507" i="37"/>
  <c r="C1507" i="37"/>
  <c r="H1507" i="37" s="1"/>
  <c r="B1508" i="37"/>
  <c r="G1508" i="37" s="1"/>
  <c r="C1508" i="37"/>
  <c r="H1508" i="37" s="1"/>
  <c r="B1509" i="37"/>
  <c r="C1509" i="37"/>
  <c r="G1509" i="37"/>
  <c r="B1510" i="37"/>
  <c r="B1511" i="37"/>
  <c r="B1512" i="37"/>
  <c r="C1512" i="37"/>
  <c r="H1512" i="37" s="1"/>
  <c r="B1513" i="37"/>
  <c r="C1513" i="37"/>
  <c r="H1513" i="37" s="1"/>
  <c r="G1513" i="37"/>
  <c r="B1514" i="37"/>
  <c r="C1514" i="37"/>
  <c r="B1515" i="37"/>
  <c r="C1515" i="37"/>
  <c r="B1516" i="37"/>
  <c r="B1517" i="37"/>
  <c r="C1517" i="37"/>
  <c r="G1517" i="37"/>
  <c r="B1518" i="37"/>
  <c r="C1518" i="37"/>
  <c r="B1519" i="37"/>
  <c r="C1519" i="37"/>
  <c r="H1519" i="37" s="1"/>
  <c r="B1520" i="37"/>
  <c r="C1520" i="37"/>
  <c r="H1520" i="37" s="1"/>
  <c r="B1521" i="37"/>
  <c r="B1522" i="37"/>
  <c r="C1522" i="37"/>
  <c r="G1522" i="37" s="1"/>
  <c r="B1523" i="37"/>
  <c r="C1523" i="37"/>
  <c r="H1523" i="37" s="1"/>
  <c r="B1524" i="37"/>
  <c r="C1524" i="37"/>
  <c r="H1524" i="37" s="1"/>
  <c r="B1525" i="37"/>
  <c r="C1525" i="37"/>
  <c r="G1525" i="37"/>
  <c r="B1526" i="37"/>
  <c r="B1527" i="37"/>
  <c r="C1527" i="37"/>
  <c r="B1528" i="37"/>
  <c r="C1528" i="37"/>
  <c r="H1528" i="37" s="1"/>
  <c r="B1529" i="37"/>
  <c r="C1529" i="37"/>
  <c r="G1529" i="37"/>
  <c r="B1530" i="37"/>
  <c r="C1530" i="37"/>
  <c r="B1531" i="37"/>
  <c r="B1532" i="37"/>
  <c r="C1532" i="37"/>
  <c r="H1532" i="37" s="1"/>
  <c r="B1533" i="37"/>
  <c r="C1533" i="37"/>
  <c r="H1533" i="37" s="1"/>
  <c r="G1533" i="37"/>
  <c r="B1534" i="37"/>
  <c r="C1534" i="37"/>
  <c r="B1535" i="37"/>
  <c r="C1535" i="37"/>
  <c r="H1535" i="37" s="1"/>
  <c r="B1536" i="37"/>
  <c r="B1537" i="37"/>
  <c r="C1537" i="37"/>
  <c r="G1537" i="37"/>
  <c r="B1538" i="37"/>
  <c r="C1538" i="37"/>
  <c r="B1539" i="37"/>
  <c r="C1539" i="37"/>
  <c r="B1540" i="37"/>
  <c r="G1540" i="37" s="1"/>
  <c r="C1540" i="37"/>
  <c r="H1540" i="37" s="1"/>
  <c r="B1541" i="37"/>
  <c r="B1542" i="37"/>
  <c r="C1542" i="37"/>
  <c r="G1542" i="37" s="1"/>
  <c r="B1543" i="37"/>
  <c r="C1543" i="37"/>
  <c r="H1543" i="37" s="1"/>
  <c r="B1544" i="37"/>
  <c r="C1544" i="37"/>
  <c r="H1544" i="37" s="1"/>
  <c r="B1545" i="37"/>
  <c r="C1545" i="37"/>
  <c r="G1545" i="37"/>
  <c r="B1546" i="37"/>
  <c r="B1547" i="37"/>
  <c r="C1547" i="37"/>
  <c r="B1548" i="37"/>
  <c r="C1548" i="37"/>
  <c r="H1548" i="37" s="1"/>
  <c r="B1549" i="37"/>
  <c r="C1549" i="37"/>
  <c r="G1549" i="37"/>
  <c r="B1550" i="37"/>
  <c r="C1550" i="37"/>
  <c r="B1551" i="37"/>
  <c r="B1552" i="37"/>
  <c r="C1552" i="37"/>
  <c r="H1552" i="37" s="1"/>
  <c r="B1553" i="37"/>
  <c r="C1553" i="37"/>
  <c r="H1553" i="37" s="1"/>
  <c r="G1553" i="37"/>
  <c r="B1554" i="37"/>
  <c r="C1554" i="37"/>
  <c r="B1555" i="37"/>
  <c r="C1555" i="37"/>
  <c r="B1556" i="37"/>
  <c r="G1556" i="37" s="1"/>
  <c r="C1556" i="37"/>
  <c r="H1556" i="37" s="1"/>
  <c r="B1557" i="37"/>
  <c r="B1558" i="37"/>
  <c r="C1558" i="37"/>
  <c r="B1559" i="37"/>
  <c r="C1559" i="37"/>
  <c r="H1559" i="37" s="1"/>
  <c r="B1560" i="37"/>
  <c r="G1560" i="37" s="1"/>
  <c r="C1560" i="37"/>
  <c r="H1560" i="37" s="1"/>
  <c r="B1561" i="37"/>
  <c r="C1561" i="37"/>
  <c r="H1561" i="37" s="1"/>
  <c r="G1561" i="37"/>
  <c r="Q3" i="3"/>
  <c r="H1555" i="37"/>
  <c r="H1549" i="37"/>
  <c r="H1547" i="37"/>
  <c r="H1545" i="37"/>
  <c r="H1539" i="37"/>
  <c r="H1537" i="37"/>
  <c r="H1529" i="37"/>
  <c r="H1527" i="37"/>
  <c r="H1525" i="37"/>
  <c r="H1517" i="37"/>
  <c r="H1515" i="37"/>
  <c r="H1509" i="37"/>
  <c r="H1501" i="37"/>
  <c r="H1499" i="37"/>
  <c r="H1485" i="37"/>
  <c r="H1481" i="37"/>
  <c r="H1477" i="37"/>
  <c r="H1475" i="37"/>
  <c r="H1467" i="37"/>
  <c r="H1465" i="37"/>
  <c r="H1447" i="37"/>
  <c r="H1445" i="37"/>
  <c r="H1444" i="37"/>
  <c r="H1443" i="37"/>
  <c r="H1439" i="37"/>
  <c r="H1438" i="37"/>
  <c r="H1437" i="37"/>
  <c r="H1435" i="37"/>
  <c r="H1434" i="37"/>
  <c r="H1432" i="37"/>
  <c r="H1431" i="37"/>
  <c r="H1430" i="37"/>
  <c r="I1430" i="37" s="1"/>
  <c r="H1429" i="37"/>
  <c r="H1428" i="37"/>
  <c r="H1427" i="37"/>
  <c r="H1422" i="37"/>
  <c r="H1421" i="37"/>
  <c r="H1420" i="37"/>
  <c r="H1419" i="37"/>
  <c r="H1418" i="37"/>
  <c r="H1417" i="37"/>
  <c r="H1416" i="37"/>
  <c r="H1415" i="37"/>
  <c r="H1414" i="37"/>
  <c r="H1413" i="37"/>
  <c r="H1410" i="37"/>
  <c r="H1407" i="37"/>
  <c r="H1406" i="37"/>
  <c r="H1405" i="37"/>
  <c r="H1402" i="37"/>
  <c r="H1401" i="37"/>
  <c r="H1398" i="37"/>
  <c r="H1393" i="37"/>
  <c r="H1391" i="37"/>
  <c r="H1388" i="37"/>
  <c r="H1387" i="37"/>
  <c r="H1386" i="37"/>
  <c r="H1385" i="37"/>
  <c r="H1384" i="37"/>
  <c r="H1383" i="37"/>
  <c r="H1382" i="37"/>
  <c r="H1380" i="37"/>
  <c r="H1379" i="37"/>
  <c r="H1375" i="37"/>
  <c r="H1367" i="37"/>
  <c r="H1365" i="37"/>
  <c r="H1361" i="37"/>
  <c r="H1360" i="37"/>
  <c r="H1358" i="37"/>
  <c r="H1355" i="37"/>
  <c r="H1351" i="37"/>
  <c r="H1350" i="37"/>
  <c r="H1346" i="37"/>
  <c r="H1345" i="37"/>
  <c r="H1344" i="37"/>
  <c r="H1339" i="37"/>
  <c r="H1334" i="37"/>
  <c r="H1333" i="37"/>
  <c r="H1331" i="37"/>
  <c r="H1330" i="37"/>
  <c r="H1329" i="37"/>
  <c r="H1327" i="37"/>
  <c r="H1326" i="37"/>
  <c r="H1324" i="37"/>
  <c r="H1323" i="37"/>
  <c r="H1322" i="37"/>
  <c r="H1320" i="37"/>
  <c r="H1319" i="37"/>
  <c r="H1315" i="37"/>
  <c r="H1314" i="37"/>
  <c r="H1313" i="37"/>
  <c r="H1311" i="37"/>
  <c r="H1309" i="37"/>
  <c r="H1308" i="37"/>
  <c r="H1307" i="37"/>
  <c r="H1306" i="37"/>
  <c r="H1305" i="37"/>
  <c r="H1303" i="37"/>
  <c r="H1302" i="37"/>
  <c r="H1301" i="37"/>
  <c r="H1300" i="37"/>
  <c r="H1299" i="37"/>
  <c r="H1298" i="37"/>
  <c r="H1297" i="37"/>
  <c r="H1296" i="37"/>
  <c r="H1294" i="37"/>
  <c r="H1290" i="37"/>
  <c r="H1289" i="37"/>
  <c r="H1286" i="37"/>
  <c r="H1285" i="37"/>
  <c r="H1283" i="37"/>
  <c r="H1282" i="37"/>
  <c r="H1281" i="37"/>
  <c r="H1279" i="37"/>
  <c r="H1278" i="37"/>
  <c r="H1277" i="37"/>
  <c r="H1275" i="37"/>
  <c r="H1274" i="37"/>
  <c r="H1273" i="37"/>
  <c r="H1271" i="37"/>
  <c r="H1270" i="37"/>
  <c r="H1269" i="37"/>
  <c r="H1267" i="37"/>
  <c r="H1266" i="37"/>
  <c r="H1263" i="37"/>
  <c r="H1262" i="37"/>
  <c r="H1261" i="37"/>
  <c r="H1259" i="37"/>
  <c r="H1258" i="37"/>
  <c r="H1257" i="37"/>
  <c r="H1255" i="37"/>
  <c r="H1254" i="37"/>
  <c r="H1253" i="37"/>
  <c r="H1250" i="37"/>
  <c r="H1249" i="37"/>
  <c r="H1247" i="37"/>
  <c r="H1246" i="37"/>
  <c r="H1245" i="37"/>
  <c r="H1243" i="37"/>
  <c r="H1242" i="37"/>
  <c r="H1241" i="37"/>
  <c r="H1239" i="37"/>
  <c r="H1238" i="37"/>
  <c r="H1237" i="37"/>
  <c r="H1235" i="37"/>
  <c r="H1234" i="37"/>
  <c r="H1233" i="37"/>
  <c r="H1230" i="37"/>
  <c r="H1229" i="37"/>
  <c r="H1227" i="37"/>
  <c r="H1226" i="37"/>
  <c r="H1225" i="37"/>
  <c r="H1223" i="37"/>
  <c r="H1222" i="37"/>
  <c r="H1221" i="37"/>
  <c r="H1218" i="37"/>
  <c r="H1217" i="37"/>
  <c r="H1215" i="37"/>
  <c r="H1214" i="37"/>
  <c r="H1213" i="37"/>
  <c r="H1210" i="37"/>
  <c r="H1209" i="37"/>
  <c r="H1207" i="37"/>
  <c r="H1206" i="37"/>
  <c r="H1205" i="37"/>
  <c r="H1203" i="37"/>
  <c r="H1198" i="37"/>
  <c r="H1195" i="37"/>
  <c r="H1194" i="37"/>
  <c r="H1193"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7" i="37"/>
  <c r="H1146" i="37"/>
  <c r="H1145" i="37"/>
  <c r="H1144" i="37"/>
  <c r="H1142" i="37"/>
  <c r="H1136" i="37"/>
  <c r="H1135" i="37"/>
  <c r="H1133" i="37"/>
  <c r="H1132" i="37"/>
  <c r="H1131" i="37"/>
  <c r="H1130" i="37"/>
  <c r="H1129" i="37"/>
  <c r="H1127" i="37"/>
  <c r="H1126" i="37"/>
  <c r="H1125" i="37"/>
  <c r="H1124" i="37"/>
  <c r="H1123" i="37"/>
  <c r="H1122" i="37"/>
  <c r="H1121" i="37"/>
  <c r="H1120" i="37"/>
  <c r="H1118" i="37"/>
  <c r="H1117" i="37"/>
  <c r="H1115" i="37"/>
  <c r="H1114" i="37"/>
  <c r="H1113" i="37"/>
  <c r="H1111" i="37"/>
  <c r="H1109" i="37"/>
  <c r="H1108" i="37"/>
  <c r="H1107"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4" i="37"/>
  <c r="H1063" i="37"/>
  <c r="H1061" i="37"/>
  <c r="H1059" i="37"/>
  <c r="H1056" i="37"/>
  <c r="H1053" i="37"/>
  <c r="H1052" i="37"/>
  <c r="H1051" i="37"/>
  <c r="H1047" i="37"/>
  <c r="H1046" i="37"/>
  <c r="H1044" i="37"/>
  <c r="H1042" i="37"/>
  <c r="H1038" i="37"/>
  <c r="H1037" i="37"/>
  <c r="H1036" i="37"/>
  <c r="H1035" i="37"/>
  <c r="H1033" i="37"/>
  <c r="H1032" i="37"/>
  <c r="H1031" i="37"/>
  <c r="H1030" i="37"/>
  <c r="H1029" i="37"/>
  <c r="H1028"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5" i="37"/>
  <c r="H994" i="37"/>
  <c r="H991" i="37"/>
  <c r="H989" i="37"/>
  <c r="H988" i="37"/>
  <c r="H987" i="37"/>
  <c r="H985" i="37"/>
  <c r="H982" i="37"/>
  <c r="H981"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3" i="37"/>
  <c r="H782"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1" i="37"/>
  <c r="H687" i="37"/>
  <c r="H686"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3" i="37"/>
  <c r="H641" i="37"/>
  <c r="H640" i="37"/>
  <c r="H629" i="37"/>
  <c r="H628" i="37"/>
  <c r="H625" i="37"/>
  <c r="H624" i="37"/>
  <c r="H622" i="37"/>
  <c r="H621" i="37"/>
  <c r="H619" i="37"/>
  <c r="H618" i="37"/>
  <c r="H615" i="37"/>
  <c r="H614" i="37"/>
  <c r="H613" i="37"/>
  <c r="H612" i="37"/>
  <c r="H611" i="37"/>
  <c r="H610" i="37"/>
  <c r="H609" i="37"/>
  <c r="H607" i="37"/>
  <c r="H606" i="37"/>
  <c r="H605" i="37"/>
  <c r="H604" i="37"/>
  <c r="H602" i="37"/>
  <c r="H601" i="37"/>
  <c r="H599" i="37"/>
  <c r="H598" i="37"/>
  <c r="H597" i="37"/>
  <c r="H595" i="37"/>
  <c r="H592" i="37"/>
  <c r="H591" i="37"/>
  <c r="H589" i="37"/>
  <c r="H588" i="37"/>
  <c r="H587" i="37"/>
  <c r="H586" i="37"/>
  <c r="H583" i="37"/>
  <c r="H582" i="37"/>
  <c r="H580" i="37"/>
  <c r="H579" i="37"/>
  <c r="H577" i="37"/>
  <c r="H574" i="37"/>
  <c r="H573" i="37"/>
  <c r="H570" i="37"/>
  <c r="H569" i="37"/>
  <c r="H567" i="37"/>
  <c r="H566" i="37"/>
  <c r="H563" i="37"/>
  <c r="H561" i="37"/>
  <c r="H560" i="37"/>
  <c r="H557" i="37"/>
  <c r="H556" i="37"/>
  <c r="H553" i="37"/>
  <c r="H552" i="37"/>
  <c r="H551" i="37"/>
  <c r="H550" i="37"/>
  <c r="H549" i="37"/>
  <c r="H548" i="37"/>
  <c r="H547" i="37"/>
  <c r="H545" i="37"/>
  <c r="H544" i="37"/>
  <c r="H542" i="37"/>
  <c r="H540" i="37"/>
  <c r="H539"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7" i="37"/>
  <c r="H416" i="37"/>
  <c r="H415" i="37"/>
  <c r="H403" i="37"/>
  <c r="H402" i="37"/>
  <c r="H401" i="37"/>
  <c r="H397" i="37"/>
  <c r="H396" i="37"/>
  <c r="H395" i="37"/>
  <c r="H390" i="37"/>
  <c r="H387" i="37"/>
  <c r="H385" i="37"/>
  <c r="H384" i="37"/>
  <c r="H382" i="37"/>
  <c r="H379" i="37"/>
  <c r="H378" i="37"/>
  <c r="H377" i="37"/>
  <c r="H376" i="37"/>
  <c r="H374" i="37"/>
  <c r="H373" i="37"/>
  <c r="H371" i="37"/>
  <c r="H369" i="37"/>
  <c r="H368" i="37"/>
  <c r="H365" i="37"/>
  <c r="H364" i="37"/>
  <c r="H363" i="37"/>
  <c r="H359" i="37"/>
  <c r="H358" i="37"/>
  <c r="H354" i="37"/>
  <c r="H352" i="37"/>
  <c r="H351" i="37"/>
  <c r="H350" i="37"/>
  <c r="H347" i="37"/>
  <c r="H345" i="37"/>
  <c r="H341" i="37"/>
  <c r="H335" i="37"/>
  <c r="H334" i="37"/>
  <c r="H333" i="37"/>
  <c r="H332" i="37"/>
  <c r="H330" i="37"/>
  <c r="H329" i="37"/>
  <c r="H327" i="37"/>
  <c r="H326" i="37"/>
  <c r="H324" i="37"/>
  <c r="H322" i="37"/>
  <c r="H321" i="37"/>
  <c r="H320" i="37"/>
  <c r="H319" i="37"/>
  <c r="H317" i="37"/>
  <c r="H315" i="37"/>
  <c r="H314" i="37"/>
  <c r="H313" i="37"/>
  <c r="H311" i="37"/>
  <c r="H310" i="37"/>
  <c r="H308" i="37"/>
  <c r="H307" i="37"/>
  <c r="H306" i="37"/>
  <c r="H305" i="37"/>
  <c r="H301" i="37"/>
  <c r="H300" i="37"/>
  <c r="H297" i="37"/>
  <c r="H295" i="37"/>
  <c r="H294" i="37"/>
  <c r="H293" i="37"/>
  <c r="H289" i="37"/>
  <c r="H286" i="37"/>
  <c r="H285" i="37"/>
  <c r="H279" i="37"/>
  <c r="H278" i="37"/>
  <c r="H277" i="37"/>
  <c r="H276" i="37"/>
  <c r="H275" i="37"/>
  <c r="H274" i="37"/>
  <c r="H272" i="37"/>
  <c r="H271" i="37"/>
  <c r="H270" i="37"/>
  <c r="H269" i="37"/>
  <c r="H268" i="37"/>
  <c r="H265" i="37"/>
  <c r="H264" i="37"/>
  <c r="H262" i="37"/>
  <c r="H257" i="37"/>
  <c r="H255" i="37"/>
  <c r="H253" i="37"/>
  <c r="H252" i="37"/>
  <c r="H251" i="37"/>
  <c r="H250" i="37"/>
  <c r="H249" i="37"/>
  <c r="H246" i="37"/>
  <c r="H245" i="37"/>
  <c r="H244" i="37"/>
  <c r="H243" i="37"/>
  <c r="H241" i="37"/>
  <c r="H240" i="37"/>
  <c r="H238" i="37"/>
  <c r="H236" i="37"/>
  <c r="H234" i="37"/>
  <c r="H233" i="37"/>
  <c r="H231" i="37"/>
  <c r="H230" i="37"/>
  <c r="H228" i="37"/>
  <c r="H227" i="37"/>
  <c r="H225" i="37"/>
  <c r="H224" i="37"/>
  <c r="H221" i="37"/>
  <c r="H219" i="37"/>
  <c r="H218" i="37"/>
  <c r="H216" i="37"/>
  <c r="H215" i="37"/>
  <c r="H212" i="37"/>
  <c r="H211" i="37"/>
  <c r="H210" i="37"/>
  <c r="H207" i="37"/>
  <c r="H205" i="37"/>
  <c r="H204" i="37"/>
  <c r="H203" i="37"/>
  <c r="H201" i="37"/>
  <c r="H199" i="37"/>
  <c r="H198" i="37"/>
  <c r="H197" i="37"/>
  <c r="H196" i="37"/>
  <c r="H180" i="37"/>
  <c r="H178" i="37"/>
  <c r="H173" i="37"/>
  <c r="H169" i="37"/>
  <c r="H168" i="37"/>
  <c r="H166" i="37"/>
  <c r="H158" i="37"/>
  <c r="H155" i="37"/>
  <c r="H153" i="37"/>
  <c r="H148" i="37"/>
  <c r="H147" i="37"/>
  <c r="H144" i="37"/>
  <c r="H143" i="37"/>
  <c r="H142" i="37"/>
  <c r="H140" i="37"/>
  <c r="H139" i="37"/>
  <c r="H136" i="37"/>
  <c r="H135" i="37"/>
  <c r="H134" i="37"/>
  <c r="H130" i="37"/>
  <c r="H127" i="37"/>
  <c r="H122" i="37"/>
  <c r="H121" i="37"/>
  <c r="H119" i="37"/>
  <c r="H118" i="37"/>
  <c r="H116" i="37"/>
  <c r="H115" i="37"/>
  <c r="H114" i="37"/>
  <c r="H110" i="37"/>
  <c r="H109" i="37"/>
  <c r="H105" i="37"/>
  <c r="H103" i="37"/>
  <c r="H102" i="37"/>
  <c r="H101" i="37"/>
  <c r="H98" i="37"/>
  <c r="H97" i="37"/>
  <c r="H96" i="37"/>
  <c r="H95" i="37"/>
  <c r="H94" i="37"/>
  <c r="H93" i="37"/>
  <c r="H92" i="37"/>
  <c r="H90" i="37"/>
  <c r="H89" i="37"/>
  <c r="H87" i="37"/>
  <c r="H86" i="37"/>
  <c r="H83" i="37"/>
  <c r="H82" i="37"/>
  <c r="H81" i="37"/>
  <c r="H80" i="37"/>
  <c r="H79" i="37"/>
  <c r="H78" i="37"/>
  <c r="H74" i="37"/>
  <c r="H73" i="37"/>
  <c r="H72" i="37"/>
  <c r="H71" i="37"/>
  <c r="H69" i="37"/>
  <c r="H68" i="37"/>
  <c r="H66" i="37"/>
  <c r="H65" i="37"/>
  <c r="H63" i="37"/>
  <c r="H62" i="37"/>
  <c r="H60" i="37"/>
  <c r="H59" i="37"/>
  <c r="H57" i="37"/>
  <c r="H56" i="37"/>
  <c r="H54" i="37"/>
  <c r="H53" i="37"/>
  <c r="H52" i="37"/>
  <c r="H51" i="37"/>
  <c r="H49" i="37"/>
  <c r="H48" i="37"/>
  <c r="H45" i="37"/>
  <c r="H44" i="37"/>
  <c r="H43" i="37"/>
  <c r="H38" i="37"/>
  <c r="H37" i="37"/>
  <c r="H35" i="37"/>
  <c r="H34" i="37"/>
  <c r="H32" i="37"/>
  <c r="H31" i="37"/>
  <c r="H3" i="3"/>
  <c r="G6" i="3" s="1"/>
  <c r="L3" i="3"/>
  <c r="P3" i="3"/>
  <c r="G7" i="3"/>
  <c r="H7" i="3"/>
  <c r="U6" i="3"/>
  <c r="J7" i="3" s="1"/>
  <c r="H5" i="37"/>
  <c r="H6" i="37"/>
  <c r="H7" i="37"/>
  <c r="H9" i="37"/>
  <c r="H10" i="37"/>
  <c r="H11"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c r="G29" i="3"/>
  <c r="E29" i="3" s="1"/>
  <c r="B29" i="3" s="1"/>
  <c r="H29" i="3"/>
  <c r="G31" i="3"/>
  <c r="H31" i="3"/>
  <c r="G32" i="3"/>
  <c r="H32" i="3"/>
  <c r="G33" i="3"/>
  <c r="H33" i="3"/>
  <c r="G34" i="3"/>
  <c r="H34" i="3"/>
  <c r="E34" i="3" s="1"/>
  <c r="B34" i="3" s="1"/>
  <c r="G35" i="3"/>
  <c r="H35" i="3"/>
  <c r="G36" i="3"/>
  <c r="H36" i="3"/>
  <c r="G37" i="3"/>
  <c r="E37" i="3" s="1"/>
  <c r="B37" i="3" s="1"/>
  <c r="H37" i="3"/>
  <c r="G38" i="3"/>
  <c r="H38" i="3"/>
  <c r="G39" i="3"/>
  <c r="H39" i="3"/>
  <c r="G40" i="3"/>
  <c r="H40" i="3"/>
  <c r="G41" i="3"/>
  <c r="H41" i="3"/>
  <c r="G42" i="3"/>
  <c r="H42" i="3"/>
  <c r="E42" i="3"/>
  <c r="G43" i="3"/>
  <c r="E43" i="3" s="1"/>
  <c r="B43" i="3" s="1"/>
  <c r="H43" i="3"/>
  <c r="G44" i="3"/>
  <c r="H44" i="3"/>
  <c r="G45" i="3"/>
  <c r="H45" i="3"/>
  <c r="G46" i="3"/>
  <c r="H46" i="3"/>
  <c r="G47" i="3"/>
  <c r="H47" i="3"/>
  <c r="G48" i="3"/>
  <c r="H48" i="3"/>
  <c r="G49" i="3"/>
  <c r="E49" i="3" s="1"/>
  <c r="B49" i="3" s="1"/>
  <c r="H49" i="3"/>
  <c r="G50" i="3"/>
  <c r="H50" i="3"/>
  <c r="E50" i="3" s="1"/>
  <c r="B50" i="3" s="1"/>
  <c r="G51" i="3"/>
  <c r="H51" i="3"/>
  <c r="G52" i="3"/>
  <c r="H52" i="3"/>
  <c r="G53" i="3"/>
  <c r="H53" i="3"/>
  <c r="E53" i="3"/>
  <c r="B53" i="3" s="1"/>
  <c r="G54" i="3"/>
  <c r="H54" i="3"/>
  <c r="E54" i="3"/>
  <c r="B54" i="3" s="1"/>
  <c r="G55" i="3"/>
  <c r="E55" i="3" s="1"/>
  <c r="H55" i="3"/>
  <c r="G56" i="3"/>
  <c r="H56" i="3"/>
  <c r="G57" i="3"/>
  <c r="E57" i="3" s="1"/>
  <c r="B57" i="3" s="1"/>
  <c r="H57" i="3"/>
  <c r="G58" i="3"/>
  <c r="E58" i="3" s="1"/>
  <c r="B58" i="3" s="1"/>
  <c r="H58" i="3"/>
  <c r="G59" i="3"/>
  <c r="H59" i="3"/>
  <c r="G60" i="3"/>
  <c r="H60" i="3"/>
  <c r="G61" i="3"/>
  <c r="H61" i="3"/>
  <c r="E61" i="3"/>
  <c r="B61" i="3" s="1"/>
  <c r="G62" i="3"/>
  <c r="H62" i="3"/>
  <c r="E62" i="3"/>
  <c r="B62" i="3" s="1"/>
  <c r="G63" i="3"/>
  <c r="E63" i="3" s="1"/>
  <c r="H63" i="3"/>
  <c r="G64" i="3"/>
  <c r="H64" i="3"/>
  <c r="G65" i="3"/>
  <c r="E65" i="3" s="1"/>
  <c r="B65" i="3" s="1"/>
  <c r="H65" i="3"/>
  <c r="G66" i="3"/>
  <c r="E66" i="3" s="1"/>
  <c r="B66" i="3" s="1"/>
  <c r="H66" i="3"/>
  <c r="G67" i="3"/>
  <c r="H67" i="3"/>
  <c r="G68" i="3"/>
  <c r="H68" i="3"/>
  <c r="G69" i="3"/>
  <c r="H69" i="3"/>
  <c r="E69" i="3"/>
  <c r="B69" i="3" s="1"/>
  <c r="G70" i="3"/>
  <c r="H70" i="3"/>
  <c r="E70" i="3"/>
  <c r="B70" i="3" s="1"/>
  <c r="G71" i="3"/>
  <c r="E71" i="3" s="1"/>
  <c r="H71" i="3"/>
  <c r="G72" i="3"/>
  <c r="H72" i="3"/>
  <c r="G73" i="3"/>
  <c r="E73" i="3" s="1"/>
  <c r="B73" i="3" s="1"/>
  <c r="H73" i="3"/>
  <c r="G74" i="3"/>
  <c r="E74" i="3" s="1"/>
  <c r="B74" i="3" s="1"/>
  <c r="H74" i="3"/>
  <c r="G75" i="3"/>
  <c r="H75" i="3"/>
  <c r="G76" i="3"/>
  <c r="H76" i="3"/>
  <c r="G77" i="3"/>
  <c r="H77" i="3"/>
  <c r="E77" i="3"/>
  <c r="B77" i="3" s="1"/>
  <c r="G78" i="3"/>
  <c r="H78" i="3"/>
  <c r="E78" i="3"/>
  <c r="B78" i="3" s="1"/>
  <c r="G79" i="3"/>
  <c r="E79" i="3" s="1"/>
  <c r="H79" i="3"/>
  <c r="G80" i="3"/>
  <c r="H80" i="3"/>
  <c r="G81" i="3"/>
  <c r="E81" i="3" s="1"/>
  <c r="B81" i="3" s="1"/>
  <c r="H81" i="3"/>
  <c r="G82" i="3"/>
  <c r="E82" i="3" s="1"/>
  <c r="B82" i="3" s="1"/>
  <c r="H82" i="3"/>
  <c r="G83" i="3"/>
  <c r="H83" i="3"/>
  <c r="G84" i="3"/>
  <c r="H84" i="3"/>
  <c r="G85" i="3"/>
  <c r="H85" i="3"/>
  <c r="E85" i="3"/>
  <c r="B85" i="3" s="1"/>
  <c r="G86" i="3"/>
  <c r="H86" i="3"/>
  <c r="E86" i="3"/>
  <c r="B86" i="3" s="1"/>
  <c r="G87" i="3"/>
  <c r="E87" i="3" s="1"/>
  <c r="H87" i="3"/>
  <c r="G88" i="3"/>
  <c r="H88" i="3"/>
  <c r="G89" i="3"/>
  <c r="E89" i="3" s="1"/>
  <c r="B89" i="3" s="1"/>
  <c r="H89" i="3"/>
  <c r="G90" i="3"/>
  <c r="E90" i="3" s="1"/>
  <c r="B90" i="3" s="1"/>
  <c r="H90" i="3"/>
  <c r="G91" i="3"/>
  <c r="H91" i="3"/>
  <c r="G92" i="3"/>
  <c r="H92" i="3"/>
  <c r="G93" i="3"/>
  <c r="H93" i="3"/>
  <c r="E93" i="3"/>
  <c r="B93" i="3" s="1"/>
  <c r="G94" i="3"/>
  <c r="H94" i="3"/>
  <c r="E94" i="3"/>
  <c r="G95" i="3"/>
  <c r="E95" i="3" s="1"/>
  <c r="B95" i="3" s="1"/>
  <c r="H95" i="3"/>
  <c r="G96" i="3"/>
  <c r="H96" i="3"/>
  <c r="G97" i="3"/>
  <c r="E97" i="3" s="1"/>
  <c r="B97" i="3" s="1"/>
  <c r="H97" i="3"/>
  <c r="G98" i="3"/>
  <c r="E98" i="3" s="1"/>
  <c r="B98" i="3" s="1"/>
  <c r="H98" i="3"/>
  <c r="G99" i="3"/>
  <c r="H99" i="3"/>
  <c r="G100" i="3"/>
  <c r="H100" i="3"/>
  <c r="G101" i="3"/>
  <c r="H101" i="3"/>
  <c r="E101" i="3"/>
  <c r="B101" i="3" s="1"/>
  <c r="G102" i="3"/>
  <c r="H102" i="3"/>
  <c r="E102" i="3"/>
  <c r="G103" i="3"/>
  <c r="E103" i="3" s="1"/>
  <c r="B103" i="3" s="1"/>
  <c r="H103" i="3"/>
  <c r="G104" i="3"/>
  <c r="H104" i="3"/>
  <c r="G105" i="3"/>
  <c r="E105" i="3" s="1"/>
  <c r="B105" i="3" s="1"/>
  <c r="H105" i="3"/>
  <c r="G106" i="3"/>
  <c r="E106" i="3" s="1"/>
  <c r="B106" i="3" s="1"/>
  <c r="H106" i="3"/>
  <c r="G107" i="3"/>
  <c r="H107" i="3"/>
  <c r="G108" i="3"/>
  <c r="H108" i="3"/>
  <c r="G109" i="3"/>
  <c r="H109" i="3"/>
  <c r="E109" i="3"/>
  <c r="B109" i="3" s="1"/>
  <c r="G110" i="3"/>
  <c r="H110" i="3"/>
  <c r="E110" i="3"/>
  <c r="B110" i="3" s="1"/>
  <c r="G111" i="3"/>
  <c r="E111" i="3" s="1"/>
  <c r="B111" i="3" s="1"/>
  <c r="H111" i="3"/>
  <c r="G112" i="3"/>
  <c r="H112" i="3"/>
  <c r="G113" i="3"/>
  <c r="E113" i="3" s="1"/>
  <c r="B113" i="3" s="1"/>
  <c r="H113" i="3"/>
  <c r="G114" i="3"/>
  <c r="E114" i="3" s="1"/>
  <c r="B114" i="3" s="1"/>
  <c r="H114" i="3"/>
  <c r="G115" i="3"/>
  <c r="H115" i="3"/>
  <c r="G116" i="3"/>
  <c r="H116" i="3"/>
  <c r="G117" i="3"/>
  <c r="H117" i="3"/>
  <c r="E117" i="3"/>
  <c r="B117" i="3" s="1"/>
  <c r="G118" i="3"/>
  <c r="H118" i="3"/>
  <c r="E118" i="3"/>
  <c r="B118" i="3" s="1"/>
  <c r="G119" i="3"/>
  <c r="E119" i="3" s="1"/>
  <c r="B119" i="3" s="1"/>
  <c r="H119" i="3"/>
  <c r="G120" i="3"/>
  <c r="H120" i="3"/>
  <c r="G121" i="3"/>
  <c r="E121" i="3" s="1"/>
  <c r="B121" i="3" s="1"/>
  <c r="H121" i="3"/>
  <c r="G122" i="3"/>
  <c r="E122" i="3" s="1"/>
  <c r="B122" i="3" s="1"/>
  <c r="H122" i="3"/>
  <c r="G123" i="3"/>
  <c r="H123" i="3"/>
  <c r="G124" i="3"/>
  <c r="H124" i="3"/>
  <c r="G125" i="3"/>
  <c r="H125" i="3"/>
  <c r="E125" i="3"/>
  <c r="B125" i="3" s="1"/>
  <c r="G126" i="3"/>
  <c r="H126" i="3"/>
  <c r="E126" i="3"/>
  <c r="B126" i="3" s="1"/>
  <c r="G127" i="3"/>
  <c r="E127" i="3" s="1"/>
  <c r="B127" i="3" s="1"/>
  <c r="H127" i="3"/>
  <c r="G128" i="3"/>
  <c r="H128" i="3"/>
  <c r="G129" i="3"/>
  <c r="E129" i="3" s="1"/>
  <c r="B129" i="3" s="1"/>
  <c r="H129" i="3"/>
  <c r="G130" i="3"/>
  <c r="E130" i="3" s="1"/>
  <c r="B130" i="3" s="1"/>
  <c r="H130" i="3"/>
  <c r="G131" i="3"/>
  <c r="H131" i="3"/>
  <c r="G132" i="3"/>
  <c r="H132" i="3"/>
  <c r="G133" i="3"/>
  <c r="H133" i="3"/>
  <c r="E133" i="3"/>
  <c r="B133" i="3" s="1"/>
  <c r="G134" i="3"/>
  <c r="H134" i="3"/>
  <c r="E134" i="3"/>
  <c r="B134" i="3" s="1"/>
  <c r="G135" i="3"/>
  <c r="E135" i="3" s="1"/>
  <c r="H135" i="3"/>
  <c r="G136" i="3"/>
  <c r="H136" i="3"/>
  <c r="G137" i="3"/>
  <c r="E137" i="3" s="1"/>
  <c r="B137" i="3" s="1"/>
  <c r="H137" i="3"/>
  <c r="G138" i="3"/>
  <c r="E138" i="3" s="1"/>
  <c r="B138" i="3" s="1"/>
  <c r="H138" i="3"/>
  <c r="G140" i="3"/>
  <c r="H140" i="3"/>
  <c r="G141" i="3"/>
  <c r="E141" i="3" s="1"/>
  <c r="B141" i="3" s="1"/>
  <c r="H141" i="3"/>
  <c r="G142" i="3"/>
  <c r="E142" i="3" s="1"/>
  <c r="B142" i="3" s="1"/>
  <c r="H142" i="3"/>
  <c r="G143" i="3"/>
  <c r="H143" i="3"/>
  <c r="G144" i="3"/>
  <c r="E144" i="3" s="1"/>
  <c r="B144" i="3" s="1"/>
  <c r="H144" i="3"/>
  <c r="G145" i="3"/>
  <c r="H145" i="3"/>
  <c r="E145" i="3"/>
  <c r="B145" i="3" s="1"/>
  <c r="G146" i="3"/>
  <c r="H146" i="3"/>
  <c r="E146" i="3"/>
  <c r="G147" i="3"/>
  <c r="E147" i="3" s="1"/>
  <c r="B147" i="3" s="1"/>
  <c r="H147" i="3"/>
  <c r="G148" i="3"/>
  <c r="H148" i="3"/>
  <c r="G149" i="3"/>
  <c r="E149" i="3" s="1"/>
  <c r="B149" i="3" s="1"/>
  <c r="H149" i="3"/>
  <c r="G150" i="3"/>
  <c r="E150" i="3" s="1"/>
  <c r="B150" i="3" s="1"/>
  <c r="H150" i="3"/>
  <c r="G151" i="3"/>
  <c r="H151" i="3"/>
  <c r="G152" i="3"/>
  <c r="E152" i="3" s="1"/>
  <c r="B152" i="3" s="1"/>
  <c r="H152" i="3"/>
  <c r="G153" i="3"/>
  <c r="H153" i="3"/>
  <c r="E153" i="3"/>
  <c r="B153" i="3" s="1"/>
  <c r="G154" i="3"/>
  <c r="H154" i="3"/>
  <c r="E154" i="3"/>
  <c r="G155" i="3"/>
  <c r="E155" i="3" s="1"/>
  <c r="B155" i="3" s="1"/>
  <c r="H155" i="3"/>
  <c r="G156" i="3"/>
  <c r="H156" i="3"/>
  <c r="T158" i="3"/>
  <c r="G212" i="3"/>
  <c r="H212" i="3"/>
  <c r="G260" i="3"/>
  <c r="H260" i="3"/>
  <c r="G263" i="3"/>
  <c r="H263" i="3"/>
  <c r="G264" i="3"/>
  <c r="E264" i="3" s="1"/>
  <c r="B264" i="3" s="1"/>
  <c r="H264" i="3"/>
  <c r="G265" i="3"/>
  <c r="E265" i="3" s="1"/>
  <c r="B265" i="3" s="1"/>
  <c r="H265" i="3"/>
  <c r="G268" i="3"/>
  <c r="H268" i="3"/>
  <c r="E268" i="3"/>
  <c r="B268" i="3" s="1"/>
  <c r="G269" i="3"/>
  <c r="H269" i="3"/>
  <c r="E269" i="3"/>
  <c r="G270" i="3"/>
  <c r="E270" i="3" s="1"/>
  <c r="B270" i="3" s="1"/>
  <c r="H270" i="3"/>
  <c r="G271" i="3"/>
  <c r="H271" i="3"/>
  <c r="G272" i="3"/>
  <c r="E272" i="3" s="1"/>
  <c r="B272" i="3" s="1"/>
  <c r="H272" i="3"/>
  <c r="G273" i="3"/>
  <c r="E273" i="3" s="1"/>
  <c r="B273" i="3" s="1"/>
  <c r="H273" i="3"/>
  <c r="G274" i="3"/>
  <c r="H274" i="3"/>
  <c r="G275" i="3"/>
  <c r="E275" i="3" s="1"/>
  <c r="B275" i="3" s="1"/>
  <c r="H275" i="3"/>
  <c r="G276" i="3"/>
  <c r="H276" i="3"/>
  <c r="E276" i="3"/>
  <c r="G277" i="3"/>
  <c r="H277" i="3"/>
  <c r="E277" i="3"/>
  <c r="G278" i="3"/>
  <c r="E278" i="3" s="1"/>
  <c r="B278" i="3" s="1"/>
  <c r="G279" i="3"/>
  <c r="H279" i="3"/>
  <c r="E279" i="3"/>
  <c r="G280" i="3"/>
  <c r="E280" i="3" s="1"/>
  <c r="B280" i="3" s="1"/>
  <c r="H280" i="3"/>
  <c r="G283" i="3"/>
  <c r="E283" i="3" s="1"/>
  <c r="B283" i="3" s="1"/>
  <c r="H283" i="3"/>
  <c r="G285" i="3"/>
  <c r="H285" i="3"/>
  <c r="L27" i="37"/>
  <c r="K27" i="37"/>
  <c r="L26" i="37"/>
  <c r="K26" i="37"/>
  <c r="L25" i="37"/>
  <c r="K25" i="37"/>
  <c r="L24" i="37"/>
  <c r="K24" i="37"/>
  <c r="L23" i="37"/>
  <c r="K23" i="37"/>
  <c r="L22" i="37"/>
  <c r="K22" i="37"/>
  <c r="L21" i="37"/>
  <c r="K21" i="37"/>
  <c r="H2" i="42"/>
  <c r="K20" i="37" s="1"/>
  <c r="L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F211" i="3" s="1"/>
  <c r="B211" i="3" s="1"/>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7" i="3" s="1"/>
  <c r="F298" i="3"/>
  <c r="F295" i="3"/>
  <c r="F294" i="3"/>
  <c r="F293" i="3"/>
  <c r="F291" i="3"/>
  <c r="F290" i="3"/>
  <c r="F289" i="3"/>
  <c r="F287" i="3"/>
  <c r="F286" i="3"/>
  <c r="F285" i="3"/>
  <c r="F284" i="3"/>
  <c r="F283" i="3"/>
  <c r="F282" i="3"/>
  <c r="F281" i="3"/>
  <c r="F280" i="3"/>
  <c r="F279" i="3"/>
  <c r="B279" i="3"/>
  <c r="F278" i="3"/>
  <c r="F277" i="3"/>
  <c r="B277" i="3"/>
  <c r="F276" i="3"/>
  <c r="F275" i="3"/>
  <c r="F274" i="3"/>
  <c r="F273" i="3"/>
  <c r="F272" i="3"/>
  <c r="F271" i="3"/>
  <c r="F270" i="3"/>
  <c r="F269" i="3"/>
  <c r="B269" i="3"/>
  <c r="F268" i="3"/>
  <c r="F267" i="3"/>
  <c r="F266" i="3"/>
  <c r="F265" i="3"/>
  <c r="F264" i="3"/>
  <c r="F263" i="3"/>
  <c r="F262" i="3"/>
  <c r="L260" i="3"/>
  <c r="F260" i="3" s="1"/>
  <c r="L258" i="3"/>
  <c r="M258" i="3"/>
  <c r="F258" i="3"/>
  <c r="B258" i="3" s="1"/>
  <c r="L257" i="3"/>
  <c r="F257" i="3" s="1"/>
  <c r="B257" i="3" s="1"/>
  <c r="M257" i="3"/>
  <c r="L256" i="3"/>
  <c r="M256" i="3"/>
  <c r="L255" i="3"/>
  <c r="F255" i="3" s="1"/>
  <c r="B255" i="3" s="1"/>
  <c r="M255" i="3"/>
  <c r="L254" i="3"/>
  <c r="F254" i="3" s="1"/>
  <c r="B254" i="3" s="1"/>
  <c r="M254" i="3"/>
  <c r="L253" i="3"/>
  <c r="M253" i="3"/>
  <c r="L252" i="3"/>
  <c r="F252" i="3" s="1"/>
  <c r="B252" i="3" s="1"/>
  <c r="M252" i="3"/>
  <c r="L251" i="3"/>
  <c r="M251" i="3"/>
  <c r="F251" i="3"/>
  <c r="B251" i="3" s="1"/>
  <c r="L250" i="3"/>
  <c r="M250" i="3"/>
  <c r="F250" i="3"/>
  <c r="B250" i="3" s="1"/>
  <c r="L249" i="3"/>
  <c r="F249" i="3" s="1"/>
  <c r="B249" i="3" s="1"/>
  <c r="M249" i="3"/>
  <c r="L248" i="3"/>
  <c r="M248" i="3"/>
  <c r="L247" i="3"/>
  <c r="F247" i="3" s="1"/>
  <c r="B247" i="3" s="1"/>
  <c r="M247" i="3"/>
  <c r="L246" i="3"/>
  <c r="F246" i="3" s="1"/>
  <c r="B246" i="3" s="1"/>
  <c r="M246" i="3"/>
  <c r="L245" i="3"/>
  <c r="M245" i="3"/>
  <c r="L244" i="3"/>
  <c r="F244" i="3" s="1"/>
  <c r="B244" i="3" s="1"/>
  <c r="M244" i="3"/>
  <c r="L243" i="3"/>
  <c r="M243" i="3"/>
  <c r="F243" i="3"/>
  <c r="B243" i="3" s="1"/>
  <c r="L242" i="3"/>
  <c r="M242" i="3"/>
  <c r="F242" i="3"/>
  <c r="B242" i="3" s="1"/>
  <c r="L241" i="3"/>
  <c r="F241" i="3" s="1"/>
  <c r="B241" i="3" s="1"/>
  <c r="M241" i="3"/>
  <c r="L240" i="3"/>
  <c r="M240" i="3"/>
  <c r="L239" i="3"/>
  <c r="F239" i="3" s="1"/>
  <c r="B239" i="3" s="1"/>
  <c r="M239" i="3"/>
  <c r="L238" i="3"/>
  <c r="F238" i="3" s="1"/>
  <c r="B238" i="3" s="1"/>
  <c r="M238" i="3"/>
  <c r="L237" i="3"/>
  <c r="M237" i="3"/>
  <c r="L236" i="3"/>
  <c r="F236" i="3" s="1"/>
  <c r="B236" i="3" s="1"/>
  <c r="M236" i="3"/>
  <c r="L235" i="3"/>
  <c r="M235" i="3"/>
  <c r="F235" i="3"/>
  <c r="B235" i="3" s="1"/>
  <c r="L234" i="3"/>
  <c r="M234" i="3"/>
  <c r="F234" i="3"/>
  <c r="B234" i="3" s="1"/>
  <c r="L233" i="3"/>
  <c r="F233" i="3" s="1"/>
  <c r="B233" i="3" s="1"/>
  <c r="M233" i="3"/>
  <c r="L232" i="3"/>
  <c r="M232" i="3"/>
  <c r="L231" i="3"/>
  <c r="F231" i="3" s="1"/>
  <c r="B231" i="3" s="1"/>
  <c r="M231" i="3"/>
  <c r="L230" i="3"/>
  <c r="F230" i="3" s="1"/>
  <c r="B230" i="3" s="1"/>
  <c r="M230" i="3"/>
  <c r="L229" i="3"/>
  <c r="M229" i="3"/>
  <c r="L228" i="3"/>
  <c r="F228" i="3" s="1"/>
  <c r="B228" i="3" s="1"/>
  <c r="M228" i="3"/>
  <c r="L227" i="3"/>
  <c r="M227" i="3"/>
  <c r="F227" i="3"/>
  <c r="B227" i="3" s="1"/>
  <c r="L226" i="3"/>
  <c r="M226" i="3"/>
  <c r="F226" i="3"/>
  <c r="B226" i="3" s="1"/>
  <c r="L225" i="3"/>
  <c r="F225" i="3" s="1"/>
  <c r="B225" i="3" s="1"/>
  <c r="M225" i="3"/>
  <c r="L224" i="3"/>
  <c r="M224" i="3"/>
  <c r="L223" i="3"/>
  <c r="F223" i="3" s="1"/>
  <c r="B223" i="3" s="1"/>
  <c r="M223" i="3"/>
  <c r="L222" i="3"/>
  <c r="F222" i="3" s="1"/>
  <c r="B222" i="3" s="1"/>
  <c r="M222" i="3"/>
  <c r="L221" i="3"/>
  <c r="M221" i="3"/>
  <c r="L220" i="3"/>
  <c r="F220" i="3" s="1"/>
  <c r="B220" i="3" s="1"/>
  <c r="M220" i="3"/>
  <c r="L219" i="3"/>
  <c r="M219" i="3"/>
  <c r="F219" i="3"/>
  <c r="B219" i="3" s="1"/>
  <c r="L218" i="3"/>
  <c r="M218" i="3"/>
  <c r="F218" i="3"/>
  <c r="B218" i="3" s="1"/>
  <c r="L217" i="3"/>
  <c r="F217" i="3" s="1"/>
  <c r="B217" i="3" s="1"/>
  <c r="M217" i="3"/>
  <c r="L216" i="3"/>
  <c r="M216" i="3"/>
  <c r="L215" i="3"/>
  <c r="F215" i="3" s="1"/>
  <c r="B215" i="3" s="1"/>
  <c r="M215" i="3"/>
  <c r="L214" i="3"/>
  <c r="F214" i="3" s="1"/>
  <c r="B214" i="3" s="1"/>
  <c r="M214" i="3"/>
  <c r="L213" i="3"/>
  <c r="M213" i="3"/>
  <c r="F212" i="3"/>
  <c r="L210" i="3"/>
  <c r="M210" i="3"/>
  <c r="F210" i="3"/>
  <c r="B210" i="3" s="1"/>
  <c r="L209" i="3"/>
  <c r="L208" i="3"/>
  <c r="F208" i="3"/>
  <c r="B208" i="3" s="1"/>
  <c r="L207" i="3"/>
  <c r="M207" i="3"/>
  <c r="L206" i="3"/>
  <c r="M206" i="3"/>
  <c r="L205" i="3"/>
  <c r="F205" i="3" s="1"/>
  <c r="B205" i="3" s="1"/>
  <c r="M205" i="3"/>
  <c r="L204" i="3"/>
  <c r="M204" i="3"/>
  <c r="L203" i="3"/>
  <c r="M203" i="3"/>
  <c r="L202" i="3"/>
  <c r="F202" i="3" s="1"/>
  <c r="B202" i="3" s="1"/>
  <c r="M202" i="3"/>
  <c r="L201" i="3"/>
  <c r="M201" i="3"/>
  <c r="L200" i="3"/>
  <c r="M200" i="3"/>
  <c r="F200" i="3"/>
  <c r="B200" i="3" s="1"/>
  <c r="M199" i="3"/>
  <c r="B154" i="3"/>
  <c r="B146" i="3"/>
  <c r="B135" i="3"/>
  <c r="B102" i="3"/>
  <c r="B94" i="3"/>
  <c r="B87" i="3"/>
  <c r="B79" i="3"/>
  <c r="B71" i="3"/>
  <c r="B63" i="3"/>
  <c r="B55" i="3"/>
  <c r="B42" i="3"/>
  <c r="B28" i="3"/>
  <c r="L7" i="3"/>
  <c r="F7" i="3"/>
  <c r="F4" i="3" s="1"/>
  <c r="F261"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D12" i="36"/>
  <c r="C1287" i="37" s="1"/>
  <c r="E13" i="36"/>
  <c r="D1288" i="37" s="1"/>
  <c r="E17" i="36"/>
  <c r="D1292" i="37" s="1"/>
  <c r="E20" i="36"/>
  <c r="D1295" i="37" s="1"/>
  <c r="E12" i="36"/>
  <c r="D1287"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D42" i="36"/>
  <c r="C1317" i="37" s="1"/>
  <c r="E43" i="36"/>
  <c r="D1318" i="37" s="1"/>
  <c r="E46" i="36"/>
  <c r="D1321" i="37" s="1"/>
  <c r="E50" i="36"/>
  <c r="D1325" i="37" s="1"/>
  <c r="E57" i="36"/>
  <c r="D1332" i="37" s="1"/>
  <c r="E61" i="36"/>
  <c r="D1336" i="37" s="1"/>
  <c r="E68" i="36"/>
  <c r="D1343" i="37" s="1"/>
  <c r="E73" i="36"/>
  <c r="D1348" i="37" s="1"/>
  <c r="E42" i="36"/>
  <c r="D1317" i="37" s="1"/>
  <c r="D82" i="36"/>
  <c r="C1357" i="37" s="1"/>
  <c r="E82" i="36"/>
  <c r="D1357" i="37" s="1"/>
  <c r="D89" i="36"/>
  <c r="C1364" i="37" s="1"/>
  <c r="E89" i="36"/>
  <c r="D1364" i="37" s="1"/>
  <c r="D97" i="36"/>
  <c r="C1372" i="37" s="1"/>
  <c r="D101" i="36"/>
  <c r="C1376" i="37" s="1"/>
  <c r="D106" i="36"/>
  <c r="C1381" i="37" s="1"/>
  <c r="D96" i="36"/>
  <c r="C1371" i="37" s="1"/>
  <c r="E97" i="36"/>
  <c r="D1372" i="37" s="1"/>
  <c r="E101" i="36"/>
  <c r="D1376" i="37" s="1"/>
  <c r="E106" i="36"/>
  <c r="D1381" i="37" s="1"/>
  <c r="E96" i="36"/>
  <c r="D137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G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F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F580" i="1" s="1"/>
  <c r="D584" i="1"/>
  <c r="C572" i="37" s="1"/>
  <c r="D588" i="1"/>
  <c r="C576" i="37" s="1"/>
  <c r="D590" i="1"/>
  <c r="C578" i="37" s="1"/>
  <c r="D593" i="1"/>
  <c r="C581" i="37" s="1"/>
  <c r="D597" i="1"/>
  <c r="D602" i="1"/>
  <c r="C590" i="37" s="1"/>
  <c r="D606" i="1"/>
  <c r="C594" i="37" s="1"/>
  <c r="D608" i="1"/>
  <c r="C596" i="37" s="1"/>
  <c r="D615" i="1"/>
  <c r="C603" i="37" s="1"/>
  <c r="D620" i="1"/>
  <c r="C608" i="37" s="1"/>
  <c r="D629" i="1"/>
  <c r="D628" i="1" s="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23" i="1"/>
  <c r="C213"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F425" i="1" s="1"/>
  <c r="D430" i="1"/>
  <c r="C418" i="37" s="1"/>
  <c r="D433" i="1"/>
  <c r="C421" i="37" s="1"/>
  <c r="D438" i="1"/>
  <c r="C426" i="37" s="1"/>
  <c r="D445" i="1"/>
  <c r="C433" i="37" s="1"/>
  <c r="D450" i="1"/>
  <c r="C438" i="37" s="1"/>
  <c r="D458" i="1"/>
  <c r="C446" i="37" s="1"/>
  <c r="D463" i="1"/>
  <c r="F463" i="1" s="1"/>
  <c r="D466" i="1"/>
  <c r="C454" i="37" s="1"/>
  <c r="D469" i="1"/>
  <c r="D472" i="1"/>
  <c r="C460" i="37" s="1"/>
  <c r="D476" i="1"/>
  <c r="C464" i="37" s="1"/>
  <c r="D481" i="1"/>
  <c r="C469" i="37" s="1"/>
  <c r="D484" i="1"/>
  <c r="C472" i="37" s="1"/>
  <c r="D488" i="1"/>
  <c r="D493" i="1"/>
  <c r="C481" i="37" s="1"/>
  <c r="G481" i="37" s="1"/>
  <c r="D498" i="1"/>
  <c r="C486" i="37" s="1"/>
  <c r="D505" i="1"/>
  <c r="C493" i="37" s="1"/>
  <c r="D510" i="1"/>
  <c r="C498" i="37" s="1"/>
  <c r="D519" i="1"/>
  <c r="C507" i="37" s="1"/>
  <c r="D522" i="1"/>
  <c r="C510" i="37" s="1"/>
  <c r="D525" i="1"/>
  <c r="D528" i="1"/>
  <c r="C516" i="37" s="1"/>
  <c r="D518" i="1"/>
  <c r="C506" i="37" s="1"/>
  <c r="D14" i="1"/>
  <c r="D23" i="1"/>
  <c r="D29" i="1"/>
  <c r="C19" i="37" s="1"/>
  <c r="D35" i="1"/>
  <c r="C25" i="37" s="1"/>
  <c r="D43" i="1"/>
  <c r="C33" i="37" s="1"/>
  <c r="D46" i="1"/>
  <c r="C36"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34" i="1"/>
  <c r="C124" i="37" s="1"/>
  <c r="D142" i="1"/>
  <c r="D141" i="1" s="1"/>
  <c r="D148" i="1"/>
  <c r="C138" i="37" s="1"/>
  <c r="D147" i="1"/>
  <c r="C137"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H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1" i="1"/>
  <c r="D131"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1" i="1"/>
  <c r="F600" i="1"/>
  <c r="F599" i="1"/>
  <c r="F598" i="1"/>
  <c r="F597" i="1"/>
  <c r="F595" i="1"/>
  <c r="F594" i="1"/>
  <c r="F592" i="1"/>
  <c r="F591" i="1"/>
  <c r="F590" i="1"/>
  <c r="F589" i="1"/>
  <c r="F588" i="1"/>
  <c r="F587" i="1"/>
  <c r="F586" i="1"/>
  <c r="F585" i="1"/>
  <c r="F584" i="1"/>
  <c r="F582" i="1"/>
  <c r="F581"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2" i="1"/>
  <c r="F521" i="1"/>
  <c r="F520" i="1"/>
  <c r="F517" i="1"/>
  <c r="F516" i="1"/>
  <c r="F515" i="1"/>
  <c r="F514" i="1"/>
  <c r="F513" i="1"/>
  <c r="F512" i="1"/>
  <c r="F511" i="1"/>
  <c r="F509" i="1"/>
  <c r="F508" i="1"/>
  <c r="F507" i="1"/>
  <c r="F506" i="1"/>
  <c r="F505" i="1"/>
  <c r="F504" i="1"/>
  <c r="F503" i="1"/>
  <c r="F502" i="1"/>
  <c r="F501" i="1"/>
  <c r="F500" i="1"/>
  <c r="F499" i="1"/>
  <c r="F497" i="1"/>
  <c r="F496" i="1"/>
  <c r="F495" i="1"/>
  <c r="F494" i="1"/>
  <c r="F492" i="1"/>
  <c r="F491" i="1"/>
  <c r="F490" i="1"/>
  <c r="F489" i="1"/>
  <c r="F488" i="1"/>
  <c r="F486" i="1"/>
  <c r="F485" i="1"/>
  <c r="F484" i="1"/>
  <c r="F483" i="1"/>
  <c r="F482" i="1"/>
  <c r="F481" i="1"/>
  <c r="F480" i="1"/>
  <c r="F479" i="1"/>
  <c r="F478" i="1"/>
  <c r="F477" i="1"/>
  <c r="F474" i="1"/>
  <c r="F473" i="1"/>
  <c r="F471" i="1"/>
  <c r="F470" i="1"/>
  <c r="F469" i="1"/>
  <c r="F468" i="1"/>
  <c r="F467" i="1"/>
  <c r="F466" i="1"/>
  <c r="F465" i="1"/>
  <c r="F464" i="1"/>
  <c r="F461" i="1"/>
  <c r="F460" i="1"/>
  <c r="F459" i="1"/>
  <c r="F457" i="1"/>
  <c r="F456" i="1"/>
  <c r="F455" i="1"/>
  <c r="F454" i="1"/>
  <c r="F453" i="1"/>
  <c r="F452" i="1"/>
  <c r="F451" i="1"/>
  <c r="F450" i="1"/>
  <c r="F449" i="1"/>
  <c r="F448" i="1"/>
  <c r="F447" i="1"/>
  <c r="F446" i="1"/>
  <c r="F444" i="1"/>
  <c r="F443" i="1"/>
  <c r="F442" i="1"/>
  <c r="F441" i="1"/>
  <c r="F440" i="1"/>
  <c r="F439" i="1"/>
  <c r="F437" i="1"/>
  <c r="F436" i="1"/>
  <c r="F435" i="1"/>
  <c r="F434" i="1"/>
  <c r="F433" i="1"/>
  <c r="F432" i="1"/>
  <c r="F431" i="1"/>
  <c r="F430" i="1"/>
  <c r="F429" i="1"/>
  <c r="F428" i="1"/>
  <c r="F427" i="1"/>
  <c r="F426" i="1"/>
  <c r="D421" i="1"/>
  <c r="C410" i="37" s="1"/>
  <c r="E421" i="1"/>
  <c r="D410" i="37" s="1"/>
  <c r="F414" i="1"/>
  <c r="F413" i="1"/>
  <c r="F412" i="1"/>
  <c r="F409" i="1"/>
  <c r="F408" i="1"/>
  <c r="F407" i="1"/>
  <c r="F406" i="1"/>
  <c r="F404" i="1"/>
  <c r="F402" i="1"/>
  <c r="F401" i="1"/>
  <c r="F398" i="1"/>
  <c r="F397" i="1"/>
  <c r="F396" i="1"/>
  <c r="F395" i="1"/>
  <c r="F393" i="1"/>
  <c r="F392" i="1"/>
  <c r="F390" i="1"/>
  <c r="F389" i="1"/>
  <c r="F388" i="1"/>
  <c r="F387" i="1"/>
  <c r="F386" i="1"/>
  <c r="F385" i="1"/>
  <c r="F384" i="1"/>
  <c r="F383" i="1"/>
  <c r="F382"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1" i="1"/>
  <c r="F340" i="1"/>
  <c r="F338" i="1"/>
  <c r="F337" i="1"/>
  <c r="F336" i="1"/>
  <c r="F335" i="1"/>
  <c r="F334" i="1"/>
  <c r="F333" i="1"/>
  <c r="F332" i="1"/>
  <c r="F331" i="1"/>
  <c r="F330" i="1"/>
  <c r="F329" i="1"/>
  <c r="F328" i="1"/>
  <c r="F327" i="1"/>
  <c r="F326" i="1"/>
  <c r="F325" i="1"/>
  <c r="F324" i="1"/>
  <c r="F323" i="1"/>
  <c r="F322" i="1"/>
  <c r="F321" i="1"/>
  <c r="F319" i="1"/>
  <c r="F318" i="1"/>
  <c r="F317" i="1"/>
  <c r="F316" i="1"/>
  <c r="F313" i="1"/>
  <c r="F312" i="1"/>
  <c r="F311" i="1"/>
  <c r="F310" i="1"/>
  <c r="F309" i="1"/>
  <c r="F308" i="1"/>
  <c r="F307" i="1"/>
  <c r="F306" i="1"/>
  <c r="F305" i="1"/>
  <c r="F304" i="1"/>
  <c r="F299" i="1"/>
  <c r="F298" i="1"/>
  <c r="F297" i="1"/>
  <c r="F296" i="1"/>
  <c r="F295" i="1"/>
  <c r="F291" i="1"/>
  <c r="F290" i="1"/>
  <c r="F289" i="1"/>
  <c r="F288" i="1"/>
  <c r="F286" i="1"/>
  <c r="F285" i="1"/>
  <c r="F284" i="1"/>
  <c r="F283" i="1"/>
  <c r="F282" i="1"/>
  <c r="F281" i="1"/>
  <c r="F280" i="1"/>
  <c r="F279" i="1"/>
  <c r="F278"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3" i="1"/>
  <c r="F222" i="1"/>
  <c r="F221" i="1"/>
  <c r="F220" i="1"/>
  <c r="F219"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7" i="1"/>
  <c r="F146" i="1"/>
  <c r="F145" i="1"/>
  <c r="F144" i="1"/>
  <c r="F143" i="1"/>
  <c r="F140" i="1"/>
  <c r="F139" i="1"/>
  <c r="F138" i="1"/>
  <c r="F137" i="1"/>
  <c r="F136" i="1"/>
  <c r="F135" i="1"/>
  <c r="F133" i="1"/>
  <c r="F132" i="1"/>
  <c r="F131"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1" i="1"/>
  <c r="F100" i="1"/>
  <c r="F99" i="1"/>
  <c r="F98" i="1"/>
  <c r="F97" i="1"/>
  <c r="F96" i="1"/>
  <c r="F95" i="1"/>
  <c r="F94" i="1"/>
  <c r="F93" i="1"/>
  <c r="F92" i="1"/>
  <c r="F91" i="1"/>
  <c r="F90" i="1"/>
  <c r="F89" i="1"/>
  <c r="F88" i="1"/>
  <c r="F87" i="1"/>
  <c r="F84" i="1"/>
  <c r="F83" i="1"/>
  <c r="F82" i="1"/>
  <c r="F81" i="1"/>
  <c r="F79" i="1"/>
  <c r="F78" i="1"/>
  <c r="F76" i="1"/>
  <c r="F75" i="1"/>
  <c r="F73" i="1"/>
  <c r="F72" i="1"/>
  <c r="F71" i="1"/>
  <c r="F70" i="1"/>
  <c r="F69"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I55" i="42"/>
  <c r="B55" i="42"/>
  <c r="I54" i="42"/>
  <c r="B54" i="42"/>
  <c r="I53" i="42"/>
  <c r="B53" i="42"/>
  <c r="I52" i="42"/>
  <c r="B52" i="42"/>
  <c r="B7" i="1"/>
  <c r="K47" i="42"/>
  <c r="F46" i="36"/>
  <c r="F50" i="36"/>
  <c r="F114" i="36"/>
  <c r="F43" i="36"/>
  <c r="F13" i="36"/>
  <c r="F29" i="36"/>
  <c r="F73" i="36"/>
  <c r="F97" i="36"/>
  <c r="F201" i="3" l="1"/>
  <c r="B201" i="3" s="1"/>
  <c r="K59" i="42"/>
  <c r="G1495" i="37"/>
  <c r="D13" i="30"/>
  <c r="C1469" i="37" s="1"/>
  <c r="H1469" i="37" s="1"/>
  <c r="G1428" i="37"/>
  <c r="I1428" i="37" s="1"/>
  <c r="G1408" i="37"/>
  <c r="G1399" i="37"/>
  <c r="G1251" i="37"/>
  <c r="G1231" i="37"/>
  <c r="H1148" i="37"/>
  <c r="G1137" i="37"/>
  <c r="G1129" i="37"/>
  <c r="H1054" i="37"/>
  <c r="H1043" i="37"/>
  <c r="G1025" i="37"/>
  <c r="H997" i="37"/>
  <c r="H1251" i="37"/>
  <c r="H1231" i="37"/>
  <c r="F247" i="27"/>
  <c r="G1209" i="37"/>
  <c r="F236" i="27"/>
  <c r="H1141" i="37"/>
  <c r="F58" i="27"/>
  <c r="G1026" i="37"/>
  <c r="G986" i="37"/>
  <c r="H781" i="37"/>
  <c r="E41" i="3"/>
  <c r="B41" i="3" s="1"/>
  <c r="H685" i="37"/>
  <c r="G665" i="37"/>
  <c r="E260" i="3"/>
  <c r="H644" i="37"/>
  <c r="H639" i="37"/>
  <c r="H362" i="37"/>
  <c r="F421" i="1"/>
  <c r="G212" i="37"/>
  <c r="F196" i="1"/>
  <c r="G191" i="37"/>
  <c r="G190" i="37"/>
  <c r="E47" i="3"/>
  <c r="B47" i="3" s="1"/>
  <c r="G184" i="37"/>
  <c r="F207" i="3"/>
  <c r="B207" i="3" s="1"/>
  <c r="E45" i="3"/>
  <c r="B45" i="3" s="1"/>
  <c r="G180" i="37"/>
  <c r="G176" i="37"/>
  <c r="H165" i="37"/>
  <c r="H160" i="37"/>
  <c r="F204" i="3"/>
  <c r="B204" i="3" s="1"/>
  <c r="F161" i="1"/>
  <c r="H117" i="37"/>
  <c r="G78" i="37"/>
  <c r="E35" i="3"/>
  <c r="B35" i="3" s="1"/>
  <c r="E33" i="3"/>
  <c r="B33" i="3" s="1"/>
  <c r="G59" i="37"/>
  <c r="G784" i="37"/>
  <c r="G781" i="37"/>
  <c r="G692" i="37"/>
  <c r="G690" i="37"/>
  <c r="G689" i="37"/>
  <c r="G688" i="37"/>
  <c r="G685" i="37"/>
  <c r="G666" i="37"/>
  <c r="G646" i="37"/>
  <c r="G644" i="37"/>
  <c r="G368" i="37"/>
  <c r="H287" i="37"/>
  <c r="H256" i="37"/>
  <c r="H209" i="37"/>
  <c r="H193" i="37"/>
  <c r="H189" i="37"/>
  <c r="H188" i="37"/>
  <c r="H184" i="37"/>
  <c r="H183" i="37"/>
  <c r="H179" i="37"/>
  <c r="G164" i="37"/>
  <c r="G163" i="37"/>
  <c r="G159" i="37"/>
  <c r="H156" i="37"/>
  <c r="G154" i="37"/>
  <c r="H152" i="37"/>
  <c r="G133" i="37"/>
  <c r="G126" i="37"/>
  <c r="F122" i="1"/>
  <c r="G65" i="37"/>
  <c r="L296" i="3"/>
  <c r="F296" i="3" s="1"/>
  <c r="F292" i="3" s="1"/>
  <c r="L199" i="3"/>
  <c r="F199" i="3" s="1"/>
  <c r="B199" i="3" s="1"/>
  <c r="G162" i="3"/>
  <c r="E162" i="3" s="1"/>
  <c r="B162" i="3" s="1"/>
  <c r="H173" i="3"/>
  <c r="G166" i="3"/>
  <c r="E166" i="3" s="1"/>
  <c r="B166" i="3" s="1"/>
  <c r="I7" i="3"/>
  <c r="G164" i="3"/>
  <c r="E164" i="3" s="1"/>
  <c r="B164" i="3" s="1"/>
  <c r="I14" i="3"/>
  <c r="G220" i="37"/>
  <c r="H220" i="37"/>
  <c r="G185" i="37"/>
  <c r="H185" i="37"/>
  <c r="G181" i="37"/>
  <c r="H181" i="37"/>
  <c r="G177" i="37"/>
  <c r="H177" i="37"/>
  <c r="G145" i="37"/>
  <c r="H145" i="37"/>
  <c r="G141" i="37"/>
  <c r="H141" i="37"/>
  <c r="G129" i="37"/>
  <c r="H129" i="37"/>
  <c r="F96" i="36"/>
  <c r="F109" i="1"/>
  <c r="H328" i="37"/>
  <c r="D424" i="1"/>
  <c r="E38" i="3"/>
  <c r="B38" i="3" s="1"/>
  <c r="G1409" i="37"/>
  <c r="G1405" i="37"/>
  <c r="G1394" i="37"/>
  <c r="G1390" i="37"/>
  <c r="H1378" i="37"/>
  <c r="G1356" i="37"/>
  <c r="G1352" i="37"/>
  <c r="G564" i="37"/>
  <c r="H564" i="37"/>
  <c r="F125" i="36"/>
  <c r="F35" i="1"/>
  <c r="F130" i="1"/>
  <c r="H304" i="37"/>
  <c r="D13" i="1"/>
  <c r="C3" i="37" s="1"/>
  <c r="D75" i="27"/>
  <c r="C1040" i="37" s="1"/>
  <c r="D254" i="27"/>
  <c r="C1219" i="37" s="1"/>
  <c r="F42" i="36"/>
  <c r="F122" i="36"/>
  <c r="F80" i="1"/>
  <c r="F320" i="1"/>
  <c r="F351" i="1"/>
  <c r="F381" i="1"/>
  <c r="F400" i="1"/>
  <c r="F405" i="1"/>
  <c r="F420" i="1"/>
  <c r="F445" i="1"/>
  <c r="F476" i="1"/>
  <c r="F493" i="1"/>
  <c r="F510" i="1"/>
  <c r="F528" i="1"/>
  <c r="E314" i="1"/>
  <c r="D303" i="37" s="1"/>
  <c r="E532" i="1"/>
  <c r="D520" i="37" s="1"/>
  <c r="D647" i="1"/>
  <c r="C635" i="37" s="1"/>
  <c r="D347" i="1"/>
  <c r="C336" i="37" s="1"/>
  <c r="D302" i="1"/>
  <c r="H64" i="37"/>
  <c r="H50" i="37"/>
  <c r="G179" i="3"/>
  <c r="E179" i="3" s="1"/>
  <c r="B179" i="3" s="1"/>
  <c r="D462" i="1"/>
  <c r="H195" i="37"/>
  <c r="H162" i="37"/>
  <c r="G541" i="37"/>
  <c r="E92" i="27"/>
  <c r="D1058" i="37"/>
  <c r="G1058" i="37" s="1"/>
  <c r="E123" i="27"/>
  <c r="D1088" i="37" s="1"/>
  <c r="E175" i="27"/>
  <c r="H284" i="3" s="1"/>
  <c r="F195" i="27"/>
  <c r="F239" i="27"/>
  <c r="D13" i="33"/>
  <c r="C1425" i="37" s="1"/>
  <c r="D136" i="36"/>
  <c r="C1411" i="37" s="1"/>
  <c r="D30" i="30"/>
  <c r="C1486" i="37" s="1"/>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E285" i="3"/>
  <c r="B285" i="3" s="1"/>
  <c r="E274" i="3"/>
  <c r="B274" i="3" s="1"/>
  <c r="E263" i="3"/>
  <c r="B263" i="3" s="1"/>
  <c r="E151" i="3"/>
  <c r="B151" i="3" s="1"/>
  <c r="E143" i="3"/>
  <c r="B143" i="3" s="1"/>
  <c r="E136" i="3"/>
  <c r="B136" i="3" s="1"/>
  <c r="E131" i="3"/>
  <c r="B131" i="3" s="1"/>
  <c r="E128" i="3"/>
  <c r="B128" i="3" s="1"/>
  <c r="E123" i="3"/>
  <c r="B123" i="3" s="1"/>
  <c r="E120" i="3"/>
  <c r="B120" i="3" s="1"/>
  <c r="E115" i="3"/>
  <c r="B115" i="3" s="1"/>
  <c r="E112" i="3"/>
  <c r="B112" i="3" s="1"/>
  <c r="E107" i="3"/>
  <c r="B107" i="3" s="1"/>
  <c r="E104" i="3"/>
  <c r="B104" i="3" s="1"/>
  <c r="E99" i="3"/>
  <c r="B99" i="3" s="1"/>
  <c r="E96" i="3"/>
  <c r="B96" i="3" s="1"/>
  <c r="E91" i="3"/>
  <c r="B91" i="3" s="1"/>
  <c r="E88" i="3"/>
  <c r="B88" i="3" s="1"/>
  <c r="E83" i="3"/>
  <c r="B83" i="3" s="1"/>
  <c r="E75" i="3"/>
  <c r="B75" i="3" s="1"/>
  <c r="E67" i="3"/>
  <c r="B67" i="3" s="1"/>
  <c r="E59" i="3"/>
  <c r="B59" i="3" s="1"/>
  <c r="E51" i="3"/>
  <c r="B51" i="3" s="1"/>
  <c r="E46" i="3"/>
  <c r="B46" i="3" s="1"/>
  <c r="E31" i="3"/>
  <c r="B31" i="3" s="1"/>
  <c r="E30" i="3"/>
  <c r="B30" i="3" s="1"/>
  <c r="H191" i="37"/>
  <c r="H202" i="37"/>
  <c r="H206" i="37"/>
  <c r="H260" i="37"/>
  <c r="H298" i="37"/>
  <c r="H302" i="37"/>
  <c r="G1557" i="37"/>
  <c r="G1552" i="37"/>
  <c r="G1548" i="37"/>
  <c r="G1544" i="37"/>
  <c r="G1512" i="37"/>
  <c r="G1476" i="37"/>
  <c r="I1438" i="37"/>
  <c r="I1437" i="37"/>
  <c r="I1435" i="37"/>
  <c r="G1410" i="37"/>
  <c r="G1406" i="37"/>
  <c r="G1395" i="37"/>
  <c r="G1391" i="37"/>
  <c r="G1373" i="37"/>
  <c r="G1353" i="37"/>
  <c r="G1349" i="37"/>
  <c r="G398" i="37"/>
  <c r="H398" i="37"/>
  <c r="G393" i="37"/>
  <c r="H393" i="37"/>
  <c r="G381" i="37"/>
  <c r="H381" i="37"/>
  <c r="G357" i="37"/>
  <c r="H357" i="37"/>
  <c r="B276" i="3"/>
  <c r="H19" i="37"/>
  <c r="D18" i="27"/>
  <c r="C983" i="37" s="1"/>
  <c r="D139" i="27"/>
  <c r="C1104" i="37" s="1"/>
  <c r="H1295" i="37"/>
  <c r="K55" i="42"/>
  <c r="F20" i="36"/>
  <c r="F68" i="1"/>
  <c r="F77" i="1"/>
  <c r="F167" i="1"/>
  <c r="F177" i="1"/>
  <c r="F185" i="1"/>
  <c r="F210" i="1"/>
  <c r="F218" i="1"/>
  <c r="F277" i="1"/>
  <c r="F303" i="1"/>
  <c r="F342" i="1"/>
  <c r="F472" i="1"/>
  <c r="F593" i="1"/>
  <c r="F602" i="1"/>
  <c r="E50" i="1"/>
  <c r="D40" i="37" s="1"/>
  <c r="E354" i="1"/>
  <c r="D343" i="37" s="1"/>
  <c r="D116" i="1"/>
  <c r="C106" i="37" s="1"/>
  <c r="D85" i="1"/>
  <c r="C75" i="37" s="1"/>
  <c r="H76" i="37"/>
  <c r="D399" i="1"/>
  <c r="C388" i="37" s="1"/>
  <c r="G223" i="37"/>
  <c r="D204" i="1"/>
  <c r="C194" i="37" s="1"/>
  <c r="D160" i="1"/>
  <c r="D583" i="1"/>
  <c r="C571" i="37" s="1"/>
  <c r="F69" i="27"/>
  <c r="F76" i="27"/>
  <c r="F140" i="27"/>
  <c r="E187" i="27"/>
  <c r="D1152" i="37" s="1"/>
  <c r="D203" i="27"/>
  <c r="G287" i="3" s="1"/>
  <c r="F221" i="27"/>
  <c r="F231" i="27"/>
  <c r="E235" i="27"/>
  <c r="D1200" i="37" s="1"/>
  <c r="F255" i="27"/>
  <c r="E45" i="33"/>
  <c r="D1457" i="37" s="1"/>
  <c r="H1389" i="37"/>
  <c r="H1357" i="37"/>
  <c r="F209" i="3"/>
  <c r="B209" i="3" s="1"/>
  <c r="E39" i="3"/>
  <c r="B39" i="3" s="1"/>
  <c r="H5" i="3"/>
  <c r="G5" i="3"/>
  <c r="H77" i="37"/>
  <c r="H339" i="37"/>
  <c r="H349" i="37"/>
  <c r="H353" i="37"/>
  <c r="H367" i="37"/>
  <c r="H391" i="37"/>
  <c r="H555" i="37"/>
  <c r="G1559" i="37"/>
  <c r="G1497" i="37"/>
  <c r="G1493" i="37"/>
  <c r="G1491" i="37"/>
  <c r="G1407" i="37"/>
  <c r="G1392" i="37"/>
  <c r="G1389" i="37"/>
  <c r="G1374" i="37"/>
  <c r="G1354" i="37"/>
  <c r="G1350" i="37"/>
  <c r="G1555" i="37"/>
  <c r="G1539" i="37"/>
  <c r="G1535" i="37"/>
  <c r="G1519" i="37"/>
  <c r="G1515" i="37"/>
  <c r="G1507" i="37"/>
  <c r="G1500" i="37"/>
  <c r="G1496" i="37"/>
  <c r="G1443" i="37"/>
  <c r="G1377" i="37"/>
  <c r="G1369" i="37"/>
  <c r="G1365" i="37"/>
  <c r="H1363" i="37"/>
  <c r="G1362" i="37"/>
  <c r="H1359" i="37"/>
  <c r="G1358" i="37"/>
  <c r="G1341" i="37"/>
  <c r="G1337" i="37"/>
  <c r="H1335" i="37"/>
  <c r="G1334" i="37"/>
  <c r="G1328" i="37"/>
  <c r="G1309" i="37"/>
  <c r="G1305" i="37"/>
  <c r="G538" i="37"/>
  <c r="G449" i="37"/>
  <c r="G431" i="37"/>
  <c r="G427" i="37"/>
  <c r="G422" i="37"/>
  <c r="G414" i="37"/>
  <c r="G395" i="37"/>
  <c r="G334" i="37"/>
  <c r="G324" i="37"/>
  <c r="G319" i="37"/>
  <c r="G316" i="37"/>
  <c r="G312" i="37"/>
  <c r="G299" i="37"/>
  <c r="G266" i="37"/>
  <c r="G261" i="37"/>
  <c r="G251" i="37"/>
  <c r="G237" i="37"/>
  <c r="G146" i="37"/>
  <c r="G142" i="37"/>
  <c r="G130" i="37"/>
  <c r="G117" i="37"/>
  <c r="G113" i="37"/>
  <c r="G111" i="37"/>
  <c r="G103" i="37"/>
  <c r="G88" i="37"/>
  <c r="G12" i="37"/>
  <c r="G8" i="37"/>
  <c r="H1048" i="37"/>
  <c r="H1065" i="37"/>
  <c r="H1341" i="37"/>
  <c r="H1352" i="37"/>
  <c r="H1356" i="37"/>
  <c r="H1373" i="37"/>
  <c r="H1392" i="37"/>
  <c r="H1408" i="37"/>
  <c r="G1558" i="37"/>
  <c r="G1554" i="37"/>
  <c r="G1550" i="37"/>
  <c r="G1547" i="37"/>
  <c r="G1543" i="37"/>
  <c r="G1538" i="37"/>
  <c r="G1534" i="37"/>
  <c r="G1530" i="37"/>
  <c r="G1527" i="37"/>
  <c r="G1523" i="37"/>
  <c r="G1518" i="37"/>
  <c r="G1514" i="37"/>
  <c r="G1506" i="37"/>
  <c r="G1492" i="37"/>
  <c r="G1482" i="37"/>
  <c r="G1478" i="37"/>
  <c r="G1473" i="37"/>
  <c r="G1470" i="37"/>
  <c r="G1468" i="37"/>
  <c r="G1465" i="37"/>
  <c r="G1445" i="37"/>
  <c r="G1444" i="37"/>
  <c r="I1444" i="37" s="1"/>
  <c r="G1378" i="37"/>
  <c r="G1306" i="37"/>
  <c r="G1216" i="37"/>
  <c r="G1210" i="37"/>
  <c r="G1093" i="37"/>
  <c r="G1379" i="37"/>
  <c r="G1367" i="37"/>
  <c r="G1360" i="37"/>
  <c r="G1339" i="37"/>
  <c r="G1330" i="37"/>
  <c r="G1326" i="37"/>
  <c r="G1323" i="37"/>
  <c r="G1307" i="37"/>
  <c r="G1217" i="37"/>
  <c r="G1213" i="37"/>
  <c r="G1125" i="37"/>
  <c r="G1121" i="37"/>
  <c r="G1113" i="37"/>
  <c r="G980" i="37"/>
  <c r="G638" i="37"/>
  <c r="G1218" i="37"/>
  <c r="G1214" i="37"/>
  <c r="G1114" i="37"/>
  <c r="G1011" i="37"/>
  <c r="G1007" i="37"/>
  <c r="G1002"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11" i="37"/>
  <c r="G1126" i="37"/>
  <c r="G1122" i="37"/>
  <c r="G1109" i="37"/>
  <c r="G1094" i="37"/>
  <c r="G1090" i="37"/>
  <c r="G1075" i="37"/>
  <c r="G1071" i="37"/>
  <c r="G1067" i="37"/>
  <c r="G1063" i="37"/>
  <c r="G1059" i="37"/>
  <c r="G1054" i="37"/>
  <c r="G1046" i="37"/>
  <c r="G1042" i="37"/>
  <c r="G1008" i="37"/>
  <c r="G1003" i="37"/>
  <c r="G981" i="37"/>
  <c r="G639" i="37"/>
  <c r="G619" i="37"/>
  <c r="G600" i="37"/>
  <c r="G593" i="37"/>
  <c r="G575" i="37"/>
  <c r="G566" i="37"/>
  <c r="G539" i="37"/>
  <c r="G535" i="37"/>
  <c r="G496" i="37"/>
  <c r="G491" i="37"/>
  <c r="G487" i="37"/>
  <c r="G461" i="37"/>
  <c r="G432" i="37"/>
  <c r="G428" i="37"/>
  <c r="G423" i="37"/>
  <c r="G415" i="37"/>
  <c r="G396" i="37"/>
  <c r="G288" i="37"/>
  <c r="G1313" i="37"/>
  <c r="G1301" i="37"/>
  <c r="G1297" i="37"/>
  <c r="G1294" i="37"/>
  <c r="G1285" i="37"/>
  <c r="G1281" i="37"/>
  <c r="G1277" i="37"/>
  <c r="G1273" i="37"/>
  <c r="G1269" i="37"/>
  <c r="G1265" i="37"/>
  <c r="G1261" i="37"/>
  <c r="G1257" i="37"/>
  <c r="G1245" i="37"/>
  <c r="G1241" i="37"/>
  <c r="G1229" i="37"/>
  <c r="G1225" i="37"/>
  <c r="G1221" i="37"/>
  <c r="G1207" i="37"/>
  <c r="G1193" i="37"/>
  <c r="G1189" i="37"/>
  <c r="G1167" i="37"/>
  <c r="G1163" i="37"/>
  <c r="G1157" i="37"/>
  <c r="G1132" i="37"/>
  <c r="G1128" i="37"/>
  <c r="G1127" i="37"/>
  <c r="G1123" i="37"/>
  <c r="G1110" i="37"/>
  <c r="G1106" i="37"/>
  <c r="G1095" i="37"/>
  <c r="G1091" i="37"/>
  <c r="G999" i="37"/>
  <c r="G995" i="37"/>
  <c r="G991" i="37"/>
  <c r="G982" i="37"/>
  <c r="G640" i="37"/>
  <c r="G561" i="37"/>
  <c r="G543" i="37"/>
  <c r="G540" i="37"/>
  <c r="G536" i="37"/>
  <c r="G505" i="37"/>
  <c r="G501" i="37"/>
  <c r="G497" i="37"/>
  <c r="G492" i="37"/>
  <c r="G488" i="37"/>
  <c r="G467" i="37"/>
  <c r="G462" i="37"/>
  <c r="G429" i="37"/>
  <c r="G424" i="37"/>
  <c r="G416" i="37"/>
  <c r="G397" i="37"/>
  <c r="G1487" i="37"/>
  <c r="G1483" i="37"/>
  <c r="G1479" i="37"/>
  <c r="G1472" i="37"/>
  <c r="G1467" i="37"/>
  <c r="G1447"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1108" i="37"/>
  <c r="G1072" i="37"/>
  <c r="G1068" i="37"/>
  <c r="G1064" i="37"/>
  <c r="G1060" i="37"/>
  <c r="G1055" i="37"/>
  <c r="G1051" i="37"/>
  <c r="G1047" i="37"/>
  <c r="G1043" i="37"/>
  <c r="G1022" i="37"/>
  <c r="G1018" i="37"/>
  <c r="G997" i="37"/>
  <c r="G993" i="37"/>
  <c r="G583" i="37"/>
  <c r="G545" i="37"/>
  <c r="G525" i="37"/>
  <c r="G515" i="37"/>
  <c r="G503" i="37"/>
  <c r="G499" i="37"/>
  <c r="G477" i="37"/>
  <c r="G465" i="37"/>
  <c r="G444" i="37"/>
  <c r="G440" i="37"/>
  <c r="G385" i="37"/>
  <c r="G377" i="37"/>
  <c r="G320" i="37"/>
  <c r="G300" i="37"/>
  <c r="G289" i="37"/>
  <c r="G285" i="37"/>
  <c r="G262" i="37"/>
  <c r="G252" i="37"/>
  <c r="G238" i="37"/>
  <c r="G233" i="37"/>
  <c r="G211" i="37"/>
  <c r="G192" i="37"/>
  <c r="G188" i="37"/>
  <c r="G187" i="37"/>
  <c r="G182" i="37"/>
  <c r="G178" i="37"/>
  <c r="G165" i="37"/>
  <c r="G147" i="37"/>
  <c r="G143" i="37"/>
  <c r="G139" i="37"/>
  <c r="G118" i="37"/>
  <c r="G114" i="37"/>
  <c r="G9" i="37"/>
  <c r="G5" i="37"/>
  <c r="G1019" i="37"/>
  <c r="G998" i="37"/>
  <c r="G994" i="37"/>
  <c r="G595" i="37"/>
  <c r="G560" i="37"/>
  <c r="G542" i="37"/>
  <c r="G522" i="37"/>
  <c r="G504" i="37"/>
  <c r="G500" i="37"/>
  <c r="G478" i="37"/>
  <c r="G466" i="37"/>
  <c r="G445" i="37"/>
  <c r="G441" i="37"/>
  <c r="G419" i="37"/>
  <c r="G390" i="37"/>
  <c r="G386" i="37"/>
  <c r="G378" i="37"/>
  <c r="G371" i="37"/>
  <c r="G369" i="37"/>
  <c r="G365" i="37"/>
  <c r="G359" i="37"/>
  <c r="G351" i="37"/>
  <c r="G345" i="37"/>
  <c r="G335" i="37"/>
  <c r="G325" i="37"/>
  <c r="G317" i="37"/>
  <c r="G313" i="37"/>
  <c r="G174" i="37"/>
  <c r="G170" i="37"/>
  <c r="G155" i="37"/>
  <c r="G127" i="37"/>
  <c r="G123" i="37"/>
  <c r="G108" i="37"/>
  <c r="G104" i="37"/>
  <c r="G100" i="37"/>
  <c r="G89" i="37"/>
  <c r="G85" i="37"/>
  <c r="G42" i="37"/>
  <c r="G38" i="37"/>
  <c r="G32" i="37"/>
  <c r="G28" i="37"/>
  <c r="G15"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F141" i="1"/>
  <c r="C616" i="37"/>
  <c r="F628" i="1"/>
  <c r="C450" i="37"/>
  <c r="F462" i="1"/>
  <c r="D1040" i="37"/>
  <c r="D1057" i="37"/>
  <c r="H1057" i="37" s="1"/>
  <c r="H281" i="3"/>
  <c r="G1463" i="37"/>
  <c r="H1463" i="37"/>
  <c r="G507" i="37"/>
  <c r="H507" i="37"/>
  <c r="G392" i="37"/>
  <c r="H392" i="37"/>
  <c r="G344" i="37"/>
  <c r="H344" i="37"/>
  <c r="G248" i="37"/>
  <c r="H248" i="37"/>
  <c r="G235" i="37"/>
  <c r="H235" i="37"/>
  <c r="G546" i="37"/>
  <c r="H546" i="37"/>
  <c r="G1057" i="37"/>
  <c r="C1168" i="37"/>
  <c r="G1208" i="37"/>
  <c r="H1208" i="37"/>
  <c r="H1317" i="37"/>
  <c r="H1287" i="37"/>
  <c r="G1287"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H124" i="37" s="1"/>
  <c r="E56" i="1"/>
  <c r="D46" i="37" s="1"/>
  <c r="E487" i="1"/>
  <c r="D475" i="37" s="1"/>
  <c r="E399" i="1"/>
  <c r="D388" i="37" s="1"/>
  <c r="E268" i="1"/>
  <c r="D258" i="37" s="1"/>
  <c r="E232" i="1"/>
  <c r="D222" i="37" s="1"/>
  <c r="E223" i="1"/>
  <c r="D213" i="37" s="1"/>
  <c r="H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H1040" i="37"/>
  <c r="G1050" i="37"/>
  <c r="H1050" i="37"/>
  <c r="F92" i="27"/>
  <c r="G1076" i="37"/>
  <c r="H1076" i="37"/>
  <c r="F124" i="27"/>
  <c r="G1112" i="37"/>
  <c r="H1112" i="37"/>
  <c r="E151" i="27"/>
  <c r="F151" i="27" s="1"/>
  <c r="H1134" i="37"/>
  <c r="G1134" i="37"/>
  <c r="H1143" i="37"/>
  <c r="G1143" i="3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71" i="37"/>
  <c r="G1371" i="37"/>
  <c r="H1332" i="37"/>
  <c r="D47" i="30"/>
  <c r="G177" i="3"/>
  <c r="E177" i="3" s="1"/>
  <c r="B177" i="3" s="1"/>
  <c r="J48" i="42"/>
  <c r="F116" i="1"/>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317" i="37"/>
  <c r="G157" i="37"/>
  <c r="G336" i="37"/>
  <c r="G318" i="37"/>
  <c r="G296" i="37"/>
  <c r="G175" i="37"/>
  <c r="G328" i="37"/>
  <c r="G304" i="37"/>
  <c r="G106" i="37"/>
  <c r="G91" i="37"/>
  <c r="G76" i="37"/>
  <c r="G162" i="37"/>
  <c r="G138" i="37"/>
  <c r="G128" i="37"/>
  <c r="G33" i="37"/>
  <c r="G132" i="37"/>
  <c r="G112" i="37"/>
  <c r="G70" i="37"/>
  <c r="G64" i="37"/>
  <c r="G58" i="37"/>
  <c r="G50" i="37"/>
  <c r="G19" i="37"/>
  <c r="D1140" i="37" l="1"/>
  <c r="G1049" i="37"/>
  <c r="F84" i="27"/>
  <c r="G1041" i="37"/>
  <c r="G1040" i="37"/>
  <c r="G983" i="37"/>
  <c r="F18" i="27"/>
  <c r="D13" i="27"/>
  <c r="C978" i="37" s="1"/>
  <c r="F204" i="1"/>
  <c r="F160" i="1"/>
  <c r="G124" i="37"/>
  <c r="F134" i="1"/>
  <c r="F647" i="1"/>
  <c r="G194" i="37"/>
  <c r="G24" i="3"/>
  <c r="H24" i="3"/>
  <c r="F203" i="27"/>
  <c r="H1104" i="37"/>
  <c r="H1058" i="37"/>
  <c r="E5" i="3"/>
  <c r="B5" i="3" s="1"/>
  <c r="C291" i="37"/>
  <c r="F302" i="1"/>
  <c r="C412" i="37"/>
  <c r="F424" i="1"/>
  <c r="I1448" i="37"/>
  <c r="I1455" i="37"/>
  <c r="I1464" i="37"/>
  <c r="H635" i="37"/>
  <c r="I1454" i="37"/>
  <c r="G4" i="37"/>
  <c r="I1451" i="37"/>
  <c r="I1461" i="37"/>
  <c r="E163" i="3"/>
  <c r="B163" i="3" s="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H150" i="37"/>
  <c r="C222" i="37"/>
  <c r="F232" i="1"/>
  <c r="C1457" i="37"/>
  <c r="J54" i="42"/>
  <c r="G585" i="37"/>
  <c r="H585" i="37"/>
  <c r="G1168" i="37"/>
  <c r="H1168" i="37"/>
  <c r="E74" i="27"/>
  <c r="G616" i="37"/>
  <c r="H616" i="37"/>
  <c r="J43" i="42" l="1"/>
  <c r="F13" i="27"/>
  <c r="E24" i="3"/>
  <c r="B24" i="3" s="1"/>
  <c r="G295" i="3"/>
  <c r="E295" i="3" s="1"/>
  <c r="B295" i="3" s="1"/>
  <c r="G1116"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C4" i="30"/>
  <c r="L37" i="37" s="1"/>
  <c r="G978" i="37"/>
  <c r="G290"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F417" i="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G157" i="3" l="1"/>
  <c r="E157" i="3" s="1"/>
  <c r="B157" i="3" s="1"/>
  <c r="B25" i="42"/>
  <c r="J3" i="3" s="1"/>
  <c r="G637" i="37"/>
  <c r="H637" i="37"/>
  <c r="G636" i="37"/>
  <c r="H636" i="37"/>
  <c r="L28" i="37" l="1"/>
  <c r="G8" i="3" s="1"/>
  <c r="E8" i="3" s="1"/>
  <c r="B8" i="3" s="1"/>
  <c r="K29" i="37"/>
  <c r="K2" i="37"/>
  <c r="L2"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11" i="3" l="1"/>
  <c r="B11" i="3" s="1"/>
  <c r="E20" i="3"/>
  <c r="E22" i="3"/>
  <c r="B22"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<sst xmlns="http://schemas.openxmlformats.org/spreadsheetml/2006/main" count="4758" uniqueCount="4301">
  <si>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</si>
  <si>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</si>
  <si>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</si>
  <si>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</si>
  <si>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</si>
  <si>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</si>
  <si>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</si>
  <si>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</si>
  <si>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</si>
  <si>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</si>
  <si>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</si>
  <si>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</si>
  <si>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</si>
  <si>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</si>
  <si>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</si>
  <si>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</si>
  <si>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</si>
  <si>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</si>
  <si>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</si>
  <si>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</si>
  <si>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</si>
  <si>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</si>
  <si>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</si>
  <si>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</si>
  <si>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</si>
  <si>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</si>
  <si>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</si>
  <si>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</si>
  <si>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</si>
  <si>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</si>
  <si>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</si>
  <si>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</si>
  <si>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</si>
  <si>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</si>
  <si>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</si>
  <si>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</si>
  <si>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</si>
  <si>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</si>
  <si>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</si>
  <si>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</si>
  <si>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</si>
  <si>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</si>
  <si>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</si>
  <si>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</si>
  <si>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</si>
  <si>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</si>
  <si>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</si>
  <si>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</si>
  <si>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</si>
  <si>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</si>
  <si>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</si>
  <si>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</si>
  <si>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</si>
  <si>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</si>
  <si>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</si>
  <si>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</si>
  <si>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</si>
  <si>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</si>
  <si>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</si>
  <si>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</si>
  <si>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</si>
  <si>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</si>
  <si>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</si>
  <si>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</si>
  <si>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</si>
  <si>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</si>
  <si>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</si>
  <si>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</si>
  <si>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</si>
  <si>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</si>
  <si>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</si>
  <si>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</si>
  <si>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</si>
  <si>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</si>
  <si>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</si>
  <si>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</si>
  <si>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</si>
  <si>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</si>
  <si>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</si>
  <si>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</si>
  <si>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</si>
  <si>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</si>
  <si>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</si>
  <si>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</si>
  <si>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</si>
  <si>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</si>
  <si>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</si>
  <si>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</si>
  <si>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</si>
  <si>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</si>
  <si>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</si>
  <si>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</si>
  <si>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</si>
  <si>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</si>
  <si>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</si>
  <si>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</si>
  <si>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</si>
  <si>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</si>
  <si>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</si>
  <si>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</si>
  <si>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</si>
  <si>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</si>
  <si>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</si>
  <si>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</si>
  <si>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</si>
  <si>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</si>
  <si>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</si>
  <si>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</si>
  <si>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</si>
  <si>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</si>
  <si>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</si>
  <si>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</si>
  <si>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</si>
  <si>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</si>
  <si>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</si>
  <si>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</si>
  <si>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</si>
  <si>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</si>
  <si>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</si>
  <si>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</si>
  <si>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</si>
  <si>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</si>
  <si>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</si>
  <si>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</si>
  <si>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</si>
  <si>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</si>
  <si>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</si>
  <si>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</si>
  <si>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</si>
  <si>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</si>
  <si>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</si>
  <si>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</si>
  <si>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</si>
  <si>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</si>
  <si>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</si>
  <si>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</si>
  <si>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</si>
  <si>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</si>
  <si>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</si>
  <si>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</si>
  <si>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</si>
  <si>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</si>
  <si>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</si>
  <si>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</si>
  <si>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</si>
  <si>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</si>
  <si>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</si>
  <si>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</si>
  <si>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</si>
  <si>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</si>
  <si>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</si>
  <si>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</si>
  <si>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</si>
  <si>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</si>
  <si>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</si>
  <si>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</si>
  <si>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</si>
  <si>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</si>
  <si>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</si>
  <si>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</si>
  <si>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</si>
  <si>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</si>
  <si>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</si>
  <si>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</si>
  <si>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</si>
  <si>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</si>
  <si>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</si>
  <si>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</si>
  <si>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</si>
  <si>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</si>
  <si>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</si>
  <si>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</si>
  <si>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</si>
  <si>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</si>
  <si>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</si>
  <si>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</si>
  <si>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</si>
  <si>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</si>
  <si>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</si>
  <si>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</si>
  <si>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</si>
  <si>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</si>
  <si>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</si>
  <si>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</si>
  <si>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</si>
  <si>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</si>
  <si>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</si>
  <si>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</si>
  <si>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</si>
  <si>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</si>
  <si>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</si>
  <si>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</si>
  <si>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</si>
  <si>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</si>
  <si>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</si>
  <si>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</si>
  <si>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</si>
  <si>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</si>
  <si>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</si>
  <si>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</si>
  <si>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</si>
  <si>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</si>
  <si>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</si>
  <si>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</si>
  <si>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</si>
  <si>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</si>
  <si>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</si>
  <si>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</si>
  <si>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</si>
  <si>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</si>
  <si>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</si>
  <si>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</si>
  <si>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</si>
  <si>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</si>
  <si>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</si>
  <si>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</si>
  <si>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</si>
  <si>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</si>
  <si>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</si>
  <si>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</si>
  <si>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</si>
  <si>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</si>
  <si>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</si>
  <si>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</si>
  <si>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</si>
  <si>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</si>
  <si>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</si>
  <si>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</si>
  <si>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</si>
  <si>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</si>
  <si>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</si>
  <si>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</si>
  <si>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</si>
  <si>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</si>
  <si>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</si>
  <si>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</si>
  <si>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</si>
  <si>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</si>
  <si>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</si>
  <si>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</si>
  <si>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</si>
  <si>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</si>
  <si>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</si>
  <si>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</si>
  <si>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</si>
  <si>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</si>
  <si>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</si>
  <si>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</si>
  <si>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</si>
  <si>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</si>
  <si>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</si>
  <si>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</si>
  <si>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</si>
  <si>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</si>
  <si>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</si>
  <si>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</si>
  <si>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</si>
  <si>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</si>
  <si>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</si>
  <si>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</si>
  <si>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</si>
  <si>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</si>
  <si>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</si>
  <si>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</si>
  <si>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</si>
  <si>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</si>
  <si>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</si>
  <si>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</si>
  <si>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</si>
  <si>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</si>
  <si>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</si>
  <si>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</si>
  <si>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</si>
  <si>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</si>
  <si>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</si>
  <si>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</si>
  <si>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</si>
  <si>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</si>
  <si>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</si>
  <si>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</si>
  <si>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</si>
  <si>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</si>
  <si>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</si>
  <si>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</si>
  <si>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</si>
  <si>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</si>
  <si>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</si>
  <si>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</si>
  <si>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</si>
  <si>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</si>
  <si>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</si>
  <si>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</si>
  <si>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</si>
  <si>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</si>
  <si>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</si>
  <si>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</si>
  <si>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</si>
  <si>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</si>
  <si>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</si>
  <si>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</si>
  <si>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</si>
  <si>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</si>
  <si>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</si>
  <si>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</si>
  <si>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</si>
  <si>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</si>
  <si>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</si>
  <si>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</si>
  <si>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</si>
  <si>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</si>
  <si>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</si>
  <si>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</si>
  <si>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</si>
  <si>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</si>
  <si>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</si>
  <si>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</si>
  <si>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</si>
  <si>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</si>
  <si>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</si>
  <si>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</si>
  <si>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</si>
  <si>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</si>
  <si>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</si>
  <si>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</si>
  <si>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</si>
  <si>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</si>
  <si>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</si>
  <si>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</si>
  <si>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</si>
  <si>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</si>
  <si>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</si>
  <si>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</si>
  <si>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</si>
  <si>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</si>
  <si>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</si>
  <si>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</si>
  <si>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</si>
  <si>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</si>
  <si>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</si>
  <si>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</si>
  <si>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</si>
  <si>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</si>
  <si>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</si>
  <si>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</si>
  <si>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</si>
  <si>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</si>
  <si>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</si>
  <si>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</si>
  <si>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</si>
  <si>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</si>
  <si>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</si>
  <si>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</si>
  <si>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</si>
  <si>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</si>
  <si>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</si>
  <si>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</si>
  <si>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</si>
  <si>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</si>
  <si>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</si>
  <si>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</si>
  <si>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</si>
  <si>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</si>
  <si>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</si>
  <si>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</si>
  <si>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</si>
  <si>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</si>
  <si>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</si>
  <si>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</si>
  <si>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</si>
  <si>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</si>
  <si>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</si>
  <si>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</si>
  <si>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</si>
  <si>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</si>
  <si>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</si>
  <si>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</si>
  <si>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</si>
  <si>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</si>
  <si>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</si>
  <si>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</si>
  <si>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</si>
  <si>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</si>
  <si>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</si>
  <si>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</si>
  <si>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</si>
  <si>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</si>
  <si>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</si>
  <si>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</si>
  <si>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</si>
  <si>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</si>
  <si>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</si>
  <si>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</si>
  <si>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</si>
  <si>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</si>
  <si>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</si>
  <si>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</si>
  <si>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</si>
  <si>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</si>
  <si>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</si>
  <si>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</si>
  <si>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</si>
  <si>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</si>
  <si>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</si>
  <si>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</si>
  <si>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</si>
  <si>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</si>
  <si>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</si>
  <si>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</si>
  <si>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</si>
  <si>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</si>
  <si>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</si>
  <si>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</si>
  <si>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</si>
  <si>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</si>
  <si>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</si>
  <si>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</si>
  <si>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</si>
  <si>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</si>
  <si>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</si>
  <si>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</si>
  <si>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</si>
  <si>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</si>
  <si>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</si>
  <si>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</si>
  <si>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</si>
  <si>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</si>
  <si>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</si>
  <si>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</si>
  <si>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</si>
  <si>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</si>
  <si>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</si>
  <si>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</si>
  <si>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</si>
  <si>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</si>
  <si>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</si>
  <si>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</si>
  <si>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</si>
  <si>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</si>
  <si>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</si>
  <si>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</si>
  <si>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</si>
  <si>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</si>
  <si>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</si>
  <si>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</si>
  <si>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</si>
  <si>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</si>
  <si>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</si>
  <si>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</si>
  <si>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</si>
  <si>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</si>
  <si>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</si>
  <si>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</si>
  <si>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</si>
  <si>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</si>
  <si>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</si>
  <si>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</si>
  <si>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</si>
  <si>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</si>
  <si>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</si>
  <si>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</si>
  <si>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</si>
  <si>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</si>
  <si>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</si>
  <si>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</si>
  <si>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</si>
  <si>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</si>
  <si>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</si>
  <si>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</si>
  <si>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</si>
  <si>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</si>
  <si>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</si>
  <si>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</si>
  <si>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</si>
  <si>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</si>
  <si>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</si>
  <si>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</si>
  <si>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</si>
  <si>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</si>
  <si>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</si>
  <si>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</si>
  <si>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</si>
  <si>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</si>
  <si>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</si>
  <si>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</si>
  <si>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</si>
  <si>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</si>
  <si>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</si>
  <si>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</si>
  <si>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</si>
  <si>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</si>
  <si>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</si>
  <si>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</si>
  <si>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</si>
  <si>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</si>
  <si>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</si>
  <si>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</si>
  <si>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</si>
  <si>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</si>
  <si>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</si>
  <si>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</si>
  <si>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</si>
  <si>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</si>
  <si>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</si>
  <si>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</si>
  <si>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</si>
  <si>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</si>
  <si>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</si>
  <si>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</si>
  <si>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</si>
  <si>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</si>
  <si>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</si>
  <si>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</si>
  <si>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</si>
  <si>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</si>
  <si>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</si>
  <si>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</si>
  <si>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</si>
  <si>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</si>
  <si>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</si>
  <si>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</si>
  <si>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</si>
  <si>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</si>
  <si>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</si>
  <si>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</si>
  <si>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</si>
  <si>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</si>
  <si>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</si>
  <si>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</si>
  <si>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</si>
  <si>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</si>
  <si>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</si>
  <si>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</si>
  <si>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</si>
  <si>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</si>
  <si>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</si>
  <si>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</si>
  <si>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</si>
  <si>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</si>
  <si>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</si>
  <si>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</si>
  <si>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</si>
  <si>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</si>
  <si>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</si>
  <si>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</si>
  <si>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</si>
  <si>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</si>
  <si>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</si>
  <si>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</si>
  <si>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</si>
  <si>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</si>
  <si>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</si>
  <si>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</si>
  <si>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</si>
  <si>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</si>
  <si>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</si>
  <si>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</si>
  <si>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</si>
  <si>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</si>
  <si>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</si>
  <si>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</si>
  <si>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</si>
  <si>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</si>
  <si>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</si>
  <si>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</si>
  <si>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</si>
  <si>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</si>
  <si>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</si>
  <si>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</si>
  <si>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</si>
  <si>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</si>
  <si>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</si>
  <si>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</si>
  <si>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</si>
  <si>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</si>
  <si>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</si>
  <si>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</si>
  <si>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</si>
  <si>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</si>
  <si>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</si>
  <si>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</si>
  <si>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</si>
  <si>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</si>
  <si>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</si>
  <si>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</si>
  <si>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</si>
  <si>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</si>
  <si>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</si>
  <si>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</si>
  <si>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</si>
  <si>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</si>
  <si>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</si>
  <si>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</si>
  <si>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</si>
  <si>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</si>
  <si>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</si>
  <si>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</si>
  <si>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</si>
  <si>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</si>
  <si>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</si>
  <si>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</si>
  <si>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</si>
  <si>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</si>
  <si>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</si>
  <si>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</si>
  <si>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</si>
  <si>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</si>
  <si>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</si>
  <si>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</si>
  <si>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</si>
  <si>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</si>
  <si>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</si>
  <si>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</si>
  <si>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</si>
  <si>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</si>
  <si>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</si>
  <si>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</si>
  <si>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</si>
  <si>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</si>
  <si>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</si>
  <si>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</si>
  <si>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</si>
  <si>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</si>
  <si>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</si>
  <si>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</si>
  <si>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</si>
  <si>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</si>
  <si>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</si>
  <si>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</si>
  <si>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</si>
  <si>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</si>
  <si>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</si>
  <si>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</si>
  <si>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</si>
  <si>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</si>
  <si>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</si>
  <si>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</si>
  <si>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</si>
  <si>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</si>
  <si>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</si>
  <si>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</si>
  <si>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</si>
  <si>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</si>
  <si>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</si>
  <si>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</si>
  <si>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</si>
  <si>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</si>
  <si>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</si>
  <si>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</si>
  <si>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</si>
  <si>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</si>
  <si>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</si>
  <si>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</si>
  <si>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</si>
  <si>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</si>
  <si>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</si>
  <si>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</si>
  <si>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</si>
  <si>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</si>
  <si>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</si>
  <si>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</si>
  <si>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</si>
  <si>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</si>
  <si>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</si>
  <si>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</si>
  <si>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</si>
  <si>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</si>
  <si>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</si>
  <si>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</si>
  <si>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</si>
  <si>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</si>
  <si>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</si>
  <si>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</si>
  <si>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</si>
  <si>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</si>
  <si>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</si>
  <si>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</si>
  <si>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</si>
  <si>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</si>
  <si>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</si>
  <si>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</si>
  <si>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</si>
  <si>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</si>
  <si>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</si>
  <si>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</si>
  <si>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</si>
  <si>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</si>
  <si>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</si>
  <si>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</si>
  <si>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</si>
  <si>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</si>
  <si>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</si>
  <si>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</si>
  <si>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</si>
  <si>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</si>
  <si>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</si>
  <si>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</si>
  <si>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</si>
  <si>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</si>
  <si>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</si>
  <si>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</si>
  <si>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</si>
  <si>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</si>
  <si>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</si>
  <si>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</si>
  <si>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</si>
  <si>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</si>
  <si>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</si>
  <si>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</si>
  <si>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</si>
  <si>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</si>
  <si>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</si>
  <si>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</si>
  <si>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</si>
  <si>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</si>
  <si>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</si>
  <si>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</si>
  <si>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</si>
  <si>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</si>
  <si>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</si>
  <si>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</si>
  <si>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</si>
  <si>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</si>
  <si>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</si>
  <si>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</si>
  <si>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</si>
  <si>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</si>
  <si>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</si>
  <si>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</si>
  <si>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</si>
  <si>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</si>
  <si>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</si>
  <si>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</si>
  <si>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</si>
  <si>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</si>
  <si>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</si>
  <si>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</si>
  <si>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</si>
  <si>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</si>
  <si>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</si>
  <si>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</si>
  <si>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</si>
  <si>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</si>
  <si>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</si>
  <si>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</si>
  <si>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</si>
  <si>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</si>
  <si>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</si>
  <si>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</si>
  <si>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</si>
  <si>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</si>
  <si>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</si>
  <si>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</si>
  <si>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</si>
  <si>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</si>
  <si>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</si>
  <si>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</si>
  <si>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</si>
  <si>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</si>
  <si>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</si>
  <si>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</si>
  <si>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</si>
  <si>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</si>
  <si>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</si>
  <si>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</si>
  <si>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</si>
  <si>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</si>
  <si>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</si>
  <si>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</si>
  <si>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</si>
  <si>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</si>
  <si>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</si>
  <si>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</si>
  <si>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</si>
  <si>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</si>
  <si>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</si>
  <si>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</si>
  <si>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</si>
  <si>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</si>
  <si>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</si>
  <si>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</si>
  <si>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</si>
  <si>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</si>
  <si>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</si>
  <si>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</si>
  <si>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</si>
  <si>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</si>
  <si>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</si>
  <si>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</si>
  <si>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</si>
  <si>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</si>
  <si>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</si>
  <si>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</si>
  <si>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</si>
  <si>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</si>
  <si>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</si>
  <si>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</si>
  <si>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</si>
  <si>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</si>
  <si>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</si>
  <si>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</si>
  <si>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</si>
  <si>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</si>
  <si>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</si>
  <si>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</si>
  <si>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</si>
  <si>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</si>
  <si>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</si>
  <si>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</si>
  <si>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</si>
  <si>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</si>
  <si>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</si>
  <si>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</si>
  <si>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</si>
  <si>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</si>
  <si>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</si>
  <si>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</si>
  <si>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</si>
  <si>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</si>
  <si>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</si>
  <si>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</si>
  <si>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</si>
  <si>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</si>
  <si>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</si>
  <si>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</si>
  <si>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</si>
  <si>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</si>
  <si>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</si>
  <si>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</si>
  <si>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</si>
  <si>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</si>
  <si>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</si>
  <si>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</si>
  <si>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</si>
  <si>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</si>
  <si>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</si>
  <si>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</si>
  <si>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</si>
  <si>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</si>
  <si>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</si>
  <si>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</si>
  <si>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</si>
  <si>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</si>
  <si>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</si>
  <si>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</si>
  <si>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</si>
  <si>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</si>
  <si>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</si>
  <si>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</si>
  <si>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</si>
  <si>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</si>
  <si>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</si>
  <si>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</si>
  <si>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</si>
  <si>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</si>
  <si>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</si>
  <si>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</si>
  <si>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</si>
  <si>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</si>
  <si>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</si>
  <si>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</si>
  <si>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</si>
  <si>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</si>
  <si>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</si>
  <si>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</si>
  <si>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</si>
  <si>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</si>
  <si>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</si>
  <si>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</si>
  <si>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</si>
  <si>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</si>
  <si>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</si>
  <si>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</si>
  <si>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</si>
  <si>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</si>
  <si>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</si>
  <si>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</si>
  <si>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</si>
  <si>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</si>
  <si>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</si>
  <si>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</si>
  <si>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</si>
  <si>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</si>
  <si>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</si>
  <si>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</si>
  <si>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</si>
  <si>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</si>
  <si>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</si>
  <si>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</si>
  <si>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</si>
  <si>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</si>
  <si>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</si>
  <si>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</si>
  <si>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</si>
  <si>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</si>
  <si>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</si>
  <si>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</si>
  <si>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</si>
  <si>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</si>
  <si>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</si>
  <si>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</si>
  <si>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</si>
  <si>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</si>
  <si>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</si>
  <si>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</si>
  <si>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</si>
  <si>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</si>
  <si>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</si>
  <si>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</si>
  <si>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</si>
  <si>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</si>
  <si>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</si>
  <si>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</si>
  <si>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</si>
  <si>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</si>
  <si>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</si>
  <si>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</si>
  <si>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</si>
  <si>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</si>
  <si>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</si>
  <si>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</si>
  <si>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</si>
  <si>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</si>
  <si>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</si>
  <si>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</si>
  <si>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</si>
  <si>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</si>
  <si>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</si>
  <si>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</si>
  <si>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</si>
  <si>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</si>
  <si>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</si>
  <si>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</si>
  <si>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</si>
  <si>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</si>
  <si>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</si>
  <si>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</si>
  <si>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</si>
  <si>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</si>
  <si>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</si>
  <si>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</si>
  <si>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</si>
  <si>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</si>
  <si>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</si>
  <si>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</si>
  <si>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</si>
  <si>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</si>
  <si>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</si>
  <si>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</si>
  <si>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</si>
  <si>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</si>
  <si>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</si>
  <si>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</si>
  <si>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</si>
  <si>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</si>
  <si>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</si>
  <si>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</si>
  <si>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</si>
  <si>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</si>
  <si>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</si>
  <si>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</si>
  <si>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</si>
  <si>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</si>
  <si>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</si>
  <si>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</si>
  <si>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</si>
  <si>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</si>
  <si>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</si>
  <si>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</si>
  <si>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</si>
  <si>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</si>
  <si>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</si>
  <si>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</si>
  <si>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</si>
  <si>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</si>
  <si>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</si>
  <si>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</si>
  <si>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</si>
  <si>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</si>
  <si>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</si>
  <si>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</si>
  <si>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</si>
  <si>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</si>
  <si>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</si>
  <si>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</si>
  <si>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</si>
  <si>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</si>
  <si>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</si>
  <si>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</si>
  <si>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</si>
  <si>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</si>
  <si>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</si>
  <si>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</si>
  <si>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</si>
  <si>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</si>
  <si>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</si>
  <si>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</si>
  <si>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</si>
  <si>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</si>
  <si>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</si>
  <si>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</si>
  <si>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</si>
  <si>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</si>
  <si>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</si>
  <si>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</si>
  <si>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</si>
  <si>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</si>
  <si>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</si>
  <si>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</si>
  <si>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</si>
  <si>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</si>
  <si>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</si>
  <si>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</si>
  <si>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</si>
  <si>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</si>
  <si>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</si>
  <si>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</si>
  <si>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</si>
  <si>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</si>
  <si>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</si>
  <si>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</si>
  <si>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</si>
  <si>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</si>
  <si>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</si>
  <si>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</si>
  <si>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</si>
  <si>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</si>
  <si>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</si>
  <si>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</si>
  <si>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</si>
  <si>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</si>
  <si>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</si>
  <si>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</si>
  <si>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</si>
  <si>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</si>
  <si>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</si>
  <si>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</si>
  <si>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</si>
  <si>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</si>
  <si>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</si>
  <si>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</si>
  <si>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</si>
  <si>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</si>
  <si>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</si>
  <si>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</si>
  <si>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</si>
  <si>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</si>
  <si>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</si>
  <si>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</si>
  <si>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</si>
  <si>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</si>
  <si>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</si>
  <si>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</si>
  <si>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</si>
  <si>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</si>
  <si>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</si>
  <si>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</si>
  <si>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</si>
  <si>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</si>
  <si>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</si>
  <si>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</si>
  <si>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</si>
  <si>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</si>
  <si>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</si>
  <si>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</si>
  <si>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</si>
  <si>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</si>
  <si>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</si>
  <si>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</si>
  <si>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</si>
  <si>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</si>
  <si>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</si>
  <si>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</si>
  <si>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</si>
  <si>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</si>
  <si>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</si>
  <si>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</si>
  <si>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</si>
  <si>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</si>
  <si>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</si>
  <si>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</si>
  <si>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</si>
  <si>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</si>
  <si>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</si>
  <si>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</si>
  <si>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</si>
  <si>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</si>
  <si>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</si>
  <si>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</si>
  <si>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</si>
  <si>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</si>
  <si>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</si>
  <si>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</si>
  <si>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</si>
  <si>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</si>
  <si>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</si>
  <si>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</si>
  <si>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</si>
  <si>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</si>
  <si>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</si>
  <si>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</si>
  <si>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</si>
  <si>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</si>
  <si>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</si>
  <si>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</si>
  <si>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</si>
  <si>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</si>
  <si>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</si>
  <si>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</si>
  <si>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</si>
  <si>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</si>
  <si>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</si>
  <si>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</si>
  <si>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</si>
  <si>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</si>
  <si>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</si>
  <si>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</si>
  <si>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</si>
  <si>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</si>
  <si>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</si>
  <si>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</si>
  <si>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</si>
  <si>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</si>
  <si>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</si>
  <si>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</si>
  <si>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</si>
  <si>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</si>
  <si>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</si>
  <si>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</si>
  <si>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</si>
  <si>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</si>
  <si>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</si>
  <si>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</si>
  <si>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</si>
  <si>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</si>
  <si>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</si>
  <si>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</si>
  <si>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</si>
  <si>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</si>
  <si>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</si>
  <si>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</si>
  <si>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</si>
  <si>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</si>
  <si>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</si>
  <si>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</si>
  <si>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</si>
  <si>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</si>
  <si>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</si>
  <si>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</si>
  <si>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</si>
  <si>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</si>
  <si>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</si>
  <si>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</si>
  <si>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</si>
  <si>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</si>
  <si>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</si>
  <si>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</si>
  <si>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</si>
  <si>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</si>
  <si>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</si>
  <si>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</si>
  <si>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</si>
  <si>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</si>
  <si>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</si>
  <si>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</si>
  <si>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</si>
  <si>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</si>
  <si>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</si>
  <si>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</si>
  <si>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</si>
  <si>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</si>
  <si>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</si>
  <si>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</si>
  <si>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</si>
  <si>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</si>
  <si>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</si>
  <si>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</si>
  <si>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</si>
  <si>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</si>
  <si>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</si>
  <si>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</si>
  <si>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</si>
  <si>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</si>
  <si>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</si>
  <si>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</si>
  <si>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</si>
  <si>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</si>
  <si>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</si>
  <si>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</si>
  <si>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</si>
  <si>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</si>
  <si>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</si>
  <si>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</si>
  <si>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</si>
  <si>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</si>
  <si>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</si>
  <si>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</si>
  <si>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</si>
  <si>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</si>
  <si>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</si>
  <si>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</si>
  <si>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</si>
  <si>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</si>
  <si>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</si>
  <si>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</si>
  <si>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</si>
  <si>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</si>
  <si>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</si>
  <si>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</si>
  <si>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</si>
  <si>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</si>
  <si>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</si>
  <si>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</si>
  <si>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</si>
  <si>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</si>
  <si>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</si>
  <si>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</si>
  <si>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</si>
  <si>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</si>
  <si>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</si>
  <si>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</si>
  <si>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</si>
  <si>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</si>
  <si>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</si>
  <si>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</si>
  <si>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</si>
  <si>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</si>
  <si>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</si>
  <si>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</si>
  <si>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</si>
  <si>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</si>
  <si>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</si>
  <si>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</si>
  <si>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</si>
  <si>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</si>
  <si>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</si>
  <si>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</si>
  <si>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</si>
  <si>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</si>
  <si>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</si>
  <si>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</si>
  <si>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</si>
  <si>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</si>
  <si>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</si>
  <si>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</si>
  <si>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</si>
  <si>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</si>
  <si>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</si>
  <si>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</si>
  <si>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</si>
  <si>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</si>
  <si>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</si>
  <si>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</si>
  <si>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</si>
  <si>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</si>
  <si>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</si>
  <si>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</si>
  <si>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</si>
  <si>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</si>
  <si>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</si>
  <si>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</si>
  <si>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</si>
  <si>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</si>
  <si>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</si>
  <si>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</si>
  <si>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</si>
  <si>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</si>
  <si>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</si>
  <si>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</si>
  <si>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</si>
  <si>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</si>
  <si>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</si>
  <si>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</si>
  <si>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</si>
  <si>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</si>
  <si>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</si>
  <si>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</si>
  <si>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</si>
  <si>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</si>
  <si>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</si>
  <si>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</si>
  <si>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</si>
  <si>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</si>
  <si>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</si>
  <si>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</si>
  <si>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</si>
  <si>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</si>
  <si>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</si>
  <si>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</si>
  <si>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</si>
  <si>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</si>
  <si>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</si>
  <si>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</si>
  <si>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</si>
  <si>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</si>
  <si>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</si>
  <si>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</si>
  <si>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</si>
  <si>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</si>
  <si>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</si>
  <si>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</si>
  <si>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</si>
  <si>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</si>
  <si>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</si>
  <si>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</si>
  <si>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</si>
  <si>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</si>
  <si>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</si>
  <si>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</si>
  <si>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</si>
  <si>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</si>
  <si>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</si>
  <si>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</si>
  <si>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</si>
  <si>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</si>
  <si>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</si>
  <si>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</si>
  <si>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</si>
  <si>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</si>
  <si>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</si>
  <si>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</si>
  <si>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</si>
  <si>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</si>
  <si>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</si>
  <si>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</si>
  <si>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</si>
  <si>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</si>
  <si>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</si>
  <si>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</si>
  <si>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</si>
  <si>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</si>
  <si>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</si>
  <si>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</si>
  <si>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</si>
  <si>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</si>
  <si>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</si>
  <si>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</si>
  <si>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</si>
  <si>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</si>
  <si>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</si>
  <si>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</si>
  <si>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</si>
  <si>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</si>
  <si>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</si>
  <si>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</si>
  <si>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</si>
  <si>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</si>
  <si>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</si>
  <si>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</si>
  <si>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</si>
  <si>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</si>
  <si>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</si>
  <si>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</si>
  <si>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</si>
  <si>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</si>
  <si>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</si>
  <si>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</si>
  <si>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</si>
  <si>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</si>
  <si>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</si>
  <si>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</si>
  <si>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</si>
  <si>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</si>
  <si>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</si>
  <si>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</si>
  <si>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</si>
  <si>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</si>
  <si>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</si>
  <si>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</si>
  <si>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</si>
  <si>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</si>
  <si>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</si>
  <si>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</si>
  <si>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</si>
  <si>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</si>
  <si>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</si>
  <si>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</si>
  <si>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</si>
  <si>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</si>
  <si>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</si>
  <si>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</si>
  <si>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</si>
  <si>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</si>
  <si>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</si>
  <si>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</si>
  <si>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</si>
  <si>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</si>
  <si>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</si>
  <si>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</si>
  <si>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</si>
  <si>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</si>
  <si>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</si>
  <si>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</si>
  <si>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</si>
  <si>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</si>
  <si>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</si>
  <si>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</si>
  <si>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</si>
  <si>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</si>
  <si>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</si>
  <si>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</si>
  <si>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</si>
  <si>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</si>
  <si>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</si>
  <si>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</si>
  <si>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</si>
  <si>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</si>
  <si>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</si>
  <si>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</si>
  <si>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</si>
  <si>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</si>
  <si>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</si>
  <si>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</si>
  <si>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</si>
  <si>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</si>
  <si>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</si>
  <si>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</si>
  <si>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</si>
  <si>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</si>
  <si>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</si>
  <si>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</si>
  <si>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</si>
  <si>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</si>
  <si>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</si>
  <si>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</si>
  <si>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</si>
  <si>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</si>
  <si>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</si>
  <si>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</si>
  <si>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</si>
  <si>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</si>
  <si>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</si>
  <si>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</si>
  <si>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</si>
  <si>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</si>
  <si>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</si>
  <si>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</si>
  <si>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</si>
  <si>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</si>
  <si>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</si>
  <si>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</si>
  <si>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</si>
  <si>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</si>
  <si>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</si>
  <si>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</si>
  <si>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</si>
  <si>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</si>
  <si>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</si>
  <si>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</si>
  <si>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</si>
  <si>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</si>
  <si>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</si>
  <si>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</si>
  <si>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</si>
  <si>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</si>
  <si>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</si>
  <si>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</si>
  <si>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</si>
  <si>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</si>
  <si>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</si>
  <si>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</si>
  <si>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</si>
  <si>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</si>
  <si>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</si>
  <si>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</si>
  <si>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</si>
  <si>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</si>
  <si>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</si>
  <si>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</si>
  <si>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</si>
  <si>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</si>
  <si>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</si>
  <si>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</si>
  <si>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</si>
  <si>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</si>
  <si>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</si>
  <si>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</si>
  <si>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</si>
  <si>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</si>
  <si>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</si>
  <si>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</si>
  <si>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</si>
  <si>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</si>
  <si>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</si>
  <si>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</si>
  <si>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</si>
  <si>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</si>
  <si>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</si>
  <si>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</si>
  <si>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</si>
  <si>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</si>
  <si>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</si>
  <si>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</si>
  <si>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</si>
  <si>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</si>
  <si>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</si>
  <si>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</si>
  <si>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</si>
  <si>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</si>
  <si>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</si>
  <si>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</si>
  <si>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</si>
  <si>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</si>
  <si>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</si>
  <si>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</si>
  <si>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</si>
  <si>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</si>
  <si>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</si>
  <si>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</si>
  <si>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</si>
  <si>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</si>
  <si>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</si>
  <si>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</si>
  <si>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</si>
  <si>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</si>
  <si>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</si>
  <si>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</si>
  <si>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</si>
  <si>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</si>
  <si>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</si>
  <si>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</si>
  <si>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</si>
  <si>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</si>
  <si>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</si>
  <si>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</si>
  <si>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</si>
  <si>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</si>
  <si>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</si>
  <si>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</si>
  <si>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</si>
  <si>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</si>
  <si>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</si>
  <si>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</si>
  <si>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</si>
  <si>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</si>
  <si>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</si>
  <si>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</si>
  <si>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</si>
  <si>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</si>
  <si>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</si>
  <si>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</si>
  <si>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</si>
  <si>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</si>
  <si>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</si>
  <si>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</si>
  <si>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</si>
  <si>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</si>
  <si>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</si>
  <si>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</si>
  <si>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</si>
  <si>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</si>
  <si>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</si>
  <si>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</si>
  <si>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</si>
  <si>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</si>
  <si>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</si>
  <si>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</si>
  <si>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</si>
  <si>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</si>
  <si>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</si>
  <si>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</si>
  <si>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</si>
  <si>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</si>
  <si>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</si>
  <si>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</si>
  <si>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</si>
  <si>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</si>
  <si>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</si>
  <si>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</si>
  <si>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</si>
  <si>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</si>
  <si>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</si>
  <si>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</si>
  <si>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</si>
  <si>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</si>
  <si>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</si>
  <si>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</si>
  <si>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</si>
  <si>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</si>
  <si>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</si>
  <si>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</si>
  <si>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</si>
  <si>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</si>
  <si>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</si>
  <si>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</si>
  <si>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</si>
  <si>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</si>
  <si>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</si>
  <si>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</si>
  <si>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</si>
  <si>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</si>
  <si>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</si>
  <si>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</si>
  <si>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</si>
  <si>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</si>
  <si>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</si>
  <si>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</si>
  <si>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</si>
  <si>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</si>
  <si>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</si>
  <si>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</si>
  <si>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</si>
  <si>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</si>
  <si>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</si>
  <si>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</si>
  <si>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</si>
  <si>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</si>
  <si>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</si>
  <si>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</si>
  <si>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</si>
  <si>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</si>
  <si>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</si>
  <si>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</si>
  <si>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</si>
  <si>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</si>
  <si>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</si>
  <si>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</si>
  <si>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</si>
  <si>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</si>
  <si>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</si>
  <si>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</si>
  <si>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</si>
  <si>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</si>
  <si>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</si>
  <si>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</si>
  <si>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</si>
  <si>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</si>
  <si>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</si>
  <si>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</si>
  <si>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</si>
  <si>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</si>
  <si>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</si>
  <si>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</si>
  <si>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</si>
  <si>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</si>
  <si>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</si>
  <si>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</si>
  <si>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</si>
  <si>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</si>
  <si>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</si>
  <si>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</si>
  <si>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</si>
  <si>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</si>
  <si>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</si>
  <si>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</si>
  <si>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</si>
  <si>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</si>
  <si>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</si>
  <si>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</si>
  <si>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</si>
  <si>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</si>
  <si>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</si>
  <si>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</si>
  <si>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</si>
  <si>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</si>
  <si>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</si>
  <si>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</si>
  <si>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</si>
  <si>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</si>
  <si>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</si>
  <si>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</si>
  <si>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</si>
  <si>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</si>
  <si>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</si>
  <si>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</si>
  <si>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</si>
  <si>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</si>
  <si>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</si>
  <si>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</si>
  <si>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</si>
  <si>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</si>
  <si>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</si>
  <si>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</si>
  <si>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</si>
  <si>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</si>
  <si>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</si>
  <si>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</si>
  <si>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</si>
  <si>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</si>
  <si>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</si>
  <si>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</si>
  <si>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</si>
  <si>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</si>
  <si>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</si>
  <si>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</si>
  <si>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</si>
  <si>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</si>
  <si>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</si>
  <si>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</si>
  <si>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</si>
  <si>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</si>
  <si>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</si>
  <si>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</si>
  <si>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</si>
  <si>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</si>
  <si>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</si>
  <si>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</si>
  <si>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</si>
  <si>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</si>
  <si>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</si>
  <si>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</si>
  <si>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</si>
  <si>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</si>
  <si>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</si>
  <si>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</si>
  <si>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</si>
  <si>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</si>
  <si>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</si>
  <si>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</si>
  <si>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</si>
  <si>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</si>
  <si>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</si>
  <si>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</si>
  <si>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</si>
  <si>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</si>
  <si>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</si>
  <si>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</si>
  <si>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</si>
  <si>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</si>
  <si>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</si>
  <si>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</si>
  <si>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</si>
  <si>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</si>
  <si>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</si>
  <si>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</si>
  <si>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</si>
  <si>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</si>
  <si>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</si>
  <si>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</si>
  <si>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</si>
  <si>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</si>
  <si>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</si>
  <si>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</si>
  <si>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</si>
  <si>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</si>
  <si>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</si>
  <si>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</si>
  <si>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</si>
  <si>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</si>
  <si>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</si>
  <si>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</si>
  <si>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</si>
  <si>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</si>
  <si>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</si>
  <si>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</si>
  <si>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</si>
  <si>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</si>
  <si>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</si>
  <si>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</si>
  <si>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</si>
  <si>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</si>
  <si>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</si>
  <si>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</si>
  <si>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</si>
  <si>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</si>
  <si>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</si>
  <si>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</si>
  <si>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</si>
  <si>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</si>
  <si>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</si>
  <si>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</si>
  <si>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</si>
  <si>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</si>
  <si>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</si>
  <si>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</si>
  <si>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</si>
  <si>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</si>
  <si>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</si>
  <si>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</si>
  <si>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</si>
  <si>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</si>
  <si>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</si>
  <si>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</si>
  <si>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</si>
  <si>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</si>
  <si>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</si>
  <si>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</si>
  <si>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</si>
  <si>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</si>
  <si>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</si>
  <si>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</si>
  <si>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</si>
  <si>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</si>
  <si>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</si>
  <si>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</si>
  <si>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</si>
  <si>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</si>
  <si>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</si>
  <si>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</si>
  <si>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</si>
  <si>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</si>
  <si>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</si>
  <si>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</si>
  <si>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</si>
  <si>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</si>
  <si>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</si>
  <si>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</si>
  <si>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</si>
  <si>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</si>
  <si>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</si>
  <si>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</si>
  <si>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</si>
  <si>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</si>
  <si>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</si>
  <si>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</si>
  <si>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</si>
  <si>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</si>
  <si>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</si>
  <si>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</si>
  <si>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</si>
  <si>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</si>
  <si>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</si>
  <si>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</si>
  <si>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</si>
  <si>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</si>
  <si>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</si>
  <si>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</si>
  <si>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</si>
  <si>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</si>
  <si>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</si>
  <si>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</si>
  <si>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</si>
  <si>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</si>
  <si>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</si>
  <si>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</si>
  <si>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</si>
  <si>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</si>
  <si>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</si>
  <si>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</si>
  <si>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</si>
  <si>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</si>
  <si>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</si>
  <si>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</si>
  <si>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</si>
  <si>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</si>
  <si>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</si>
  <si>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</si>
  <si>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</si>
  <si>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</si>
  <si>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</si>
  <si>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</si>
  <si>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</si>
  <si>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</si>
  <si>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</si>
  <si>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</si>
  <si>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</si>
  <si>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</si>
  <si>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</si>
  <si>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</si>
  <si>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</si>
  <si>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</si>
  <si>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</si>
  <si>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</si>
  <si>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</si>
  <si>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</si>
  <si>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</si>
  <si>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</si>
  <si>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</si>
  <si>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</si>
  <si>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</si>
  <si>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</si>
  <si>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</si>
  <si>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</si>
  <si>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</si>
  <si>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</si>
  <si>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</si>
  <si>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</si>
  <si>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</si>
  <si>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</si>
  <si>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</si>
  <si>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</si>
  <si>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</si>
  <si>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</si>
  <si>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</si>
  <si>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</si>
  <si>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</si>
  <si>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</si>
  <si>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</si>
  <si>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</si>
  <si>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</si>
  <si>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</si>
  <si>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</si>
  <si>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</si>
  <si>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</si>
  <si>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</si>
  <si>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</si>
  <si>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</si>
  <si>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</si>
  <si>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</si>
  <si>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</si>
  <si>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</si>
  <si>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</si>
  <si>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</si>
  <si>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</si>
  <si>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</si>
  <si>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</si>
  <si>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</si>
  <si>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</si>
  <si>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</si>
  <si>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</si>
  <si>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</si>
  <si>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</si>
  <si>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</si>
  <si>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</si>
  <si>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</si>
  <si>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</si>
  <si>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</si>
  <si>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</si>
  <si>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</si>
  <si>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</si>
  <si>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</si>
  <si>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</si>
  <si>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</si>
  <si>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</si>
  <si>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</si>
  <si>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</si>
  <si>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</si>
  <si>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</si>
  <si>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</si>
  <si>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</si>
  <si>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</si>
  <si>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</si>
  <si>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</si>
  <si>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</si>
  <si>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</si>
  <si>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</si>
  <si>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</si>
  <si>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</si>
  <si>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</si>
  <si>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</si>
  <si>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</si>
  <si>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</si>
  <si>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</si>
  <si>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</si>
  <si>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</si>
  <si>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</si>
  <si>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</si>
  <si>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</si>
  <si>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</si>
  <si>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</si>
  <si>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</si>
  <si>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</si>
  <si>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</si>
  <si>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</si>
  <si>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</si>
  <si>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</si>
  <si>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</si>
  <si>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</si>
  <si>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</si>
  <si>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</si>
  <si>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</si>
  <si>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</si>
  <si>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</si>
  <si>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</si>
  <si>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</si>
  <si>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</si>
  <si>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</si>
  <si>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</si>
  <si>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</si>
  <si>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</si>
  <si>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</si>
  <si>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</si>
  <si>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</si>
  <si>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</si>
  <si>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</si>
  <si>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</si>
  <si>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</si>
  <si>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</si>
  <si>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</si>
  <si>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</si>
  <si>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</si>
  <si>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</si>
  <si>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</si>
  <si>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</si>
  <si>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</si>
  <si>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</si>
  <si>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</si>
  <si>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</si>
  <si>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</si>
  <si>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</si>
  <si>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</si>
  <si>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</si>
  <si>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</si>
  <si>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</si>
  <si>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</si>
  <si>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</si>
  <si>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</si>
  <si>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</si>
  <si>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</si>
  <si>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</si>
  <si>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</si>
  <si>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</si>
  <si>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</si>
  <si>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</si>
  <si>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</si>
  <si>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</si>
  <si>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</si>
  <si>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</si>
  <si>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</si>
  <si>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</si>
  <si>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</si>
  <si>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</si>
  <si>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</si>
  <si>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</si>
  <si>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</si>
  <si>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</si>
  <si>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</si>
  <si>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</si>
  <si>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</si>
  <si>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</si>
  <si>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</si>
  <si>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</si>
  <si>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</si>
  <si>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</si>
  <si>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</si>
  <si>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</si>
  <si>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</si>
  <si>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</si>
  <si>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</si>
  <si>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</si>
  <si>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</si>
  <si>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</si>
  <si>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</si>
  <si>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</si>
  <si>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</si>
  <si>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</si>
  <si>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</si>
  <si>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</si>
  <si>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</si>
  <si>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</si>
  <si>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</si>
  <si>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</si>
  <si>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</si>
  <si>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</si>
  <si>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</si>
  <si>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</si>
  <si>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</si>
  <si>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</si>
  <si>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</si>
  <si>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</si>
  <si>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</si>
  <si>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</si>
  <si>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</si>
  <si>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</si>
  <si>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</si>
  <si>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</si>
  <si>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</si>
  <si>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</si>
  <si>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</si>
  <si>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</si>
  <si>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</si>
  <si>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</si>
  <si>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</si>
  <si>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</si>
  <si>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</si>
  <si>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</si>
  <si>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</si>
  <si>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</si>
  <si>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</si>
  <si>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</si>
  <si>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</si>
  <si>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</si>
  <si>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</si>
  <si>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</si>
  <si>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</si>
  <si>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</si>
  <si>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</si>
  <si>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</si>
  <si>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</si>
  <si>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</si>
  <si>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</si>
  <si>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</si>
  <si>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</si>
  <si>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</si>
  <si>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</si>
  <si>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</si>
  <si>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</si>
  <si>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</si>
  <si>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</si>
  <si>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</si>
  <si>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</si>
  <si>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</si>
  <si>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</si>
  <si>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</si>
  <si>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</si>
  <si>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</si>
  <si>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</si>
  <si>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</si>
  <si>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</si>
  <si>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</si>
  <si>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</si>
  <si>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</si>
  <si>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</si>
  <si>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</si>
  <si>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</si>
  <si>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</si>
  <si>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</si>
  <si>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</si>
  <si>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</si>
  <si>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</si>
  <si>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</si>
  <si>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</si>
  <si>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</si>
  <si>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</si>
  <si>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</si>
  <si>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</si>
  <si>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</si>
  <si>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</si>
  <si>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</si>
  <si>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</si>
  <si>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</si>
  <si>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</si>
  <si>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</si>
  <si>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</si>
  <si>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</si>
  <si>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</si>
  <si>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</si>
  <si>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</si>
  <si>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</si>
  <si>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</si>
  <si>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</si>
  <si>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</si>
  <si>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</si>
  <si>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</si>
  <si>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</si>
  <si>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</si>
  <si>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</si>
  <si>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</si>
  <si>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</si>
  <si>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</si>
  <si>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</si>
  <si>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</si>
  <si>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</si>
  <si>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</si>
  <si>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</si>
  <si>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</si>
  <si>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</si>
  <si>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</si>
  <si>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</si>
  <si>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</si>
  <si>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</si>
  <si>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</si>
  <si>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</si>
  <si>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</si>
  <si>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</si>
  <si>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</si>
  <si>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</si>
  <si>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</si>
  <si>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</si>
  <si>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</si>
  <si>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</si>
  <si>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</si>
  <si>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</si>
  <si>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</si>
  <si>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</si>
  <si>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</si>
  <si>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</si>
  <si>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</si>
  <si>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</si>
  <si>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</si>
  <si>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</si>
  <si>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</si>
  <si>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</si>
  <si>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</si>
  <si>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</si>
  <si>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</si>
  <si>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</si>
  <si>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</si>
  <si>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</si>
  <si>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</si>
  <si>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</si>
  <si>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</si>
  <si>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</si>
  <si>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</si>
  <si>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</si>
  <si>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</si>
  <si>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</si>
  <si>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</si>
  <si>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</si>
  <si>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</si>
  <si>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</si>
  <si>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</si>
  <si>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</si>
  <si>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</si>
  <si>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</si>
  <si>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</si>
  <si>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</si>
  <si>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</si>
  <si>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</si>
  <si>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</si>
  <si>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</si>
  <si>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</si>
  <si>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</si>
  <si>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</si>
  <si>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</si>
  <si>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</si>
  <si>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</si>
  <si>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</si>
  <si>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</si>
  <si>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</si>
  <si>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</si>
  <si>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</si>
  <si>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</si>
  <si>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</si>
  <si>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</si>
  <si>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</si>
  <si>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</si>
  <si>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</si>
  <si>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</si>
  <si>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</si>
  <si>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</si>
  <si>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</si>
  <si>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</si>
  <si>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</si>
  <si>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</si>
  <si>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</si>
  <si>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</si>
  <si>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</si>
  <si>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</si>
  <si>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</si>
  <si>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</si>
  <si>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</si>
  <si>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</si>
  <si>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</si>
  <si>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</si>
  <si>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</si>
  <si>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</si>
  <si>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</si>
  <si>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</si>
  <si>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</si>
  <si>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</si>
  <si>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</si>
  <si>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</si>
  <si>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</si>
  <si>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</si>
  <si>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</si>
  <si>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</si>
  <si>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</si>
  <si>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</si>
  <si>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</si>
  <si>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</si>
  <si>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</si>
  <si>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</si>
  <si>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</si>
  <si>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</si>
  <si>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</si>
  <si>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</si>
  <si>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</si>
  <si>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</si>
  <si>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</si>
  <si>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</si>
  <si>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</si>
  <si>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</si>
  <si>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</si>
  <si>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</si>
  <si>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</si>
  <si>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</si>
  <si>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</si>
  <si>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</si>
  <si>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</si>
  <si>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</si>
  <si>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</si>
  <si>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</si>
  <si>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</si>
  <si>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</si>
  <si>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</si>
  <si>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</si>
  <si>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</si>
  <si>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</si>
  <si>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</si>
  <si>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</si>
  <si>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</si>
  <si>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</si>
  <si>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</si>
  <si>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</si>
  <si>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</si>
  <si>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</si>
  <si>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</si>
  <si>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</si>
  <si>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</si>
  <si>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</si>
  <si>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</si>
  <si>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</si>
  <si>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</si>
  <si>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</si>
  <si>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</si>
  <si>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</si>
  <si>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</si>
  <si>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</si>
  <si>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</si>
  <si>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</si>
  <si>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</si>
  <si>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</si>
  <si>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</si>
  <si>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</si>
  <si>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</si>
  <si>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</si>
  <si>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</si>
  <si>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</si>
  <si>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</si>
  <si>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</si>
  <si>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</si>
  <si>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</si>
  <si>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</si>
  <si>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</si>
  <si>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</si>
  <si>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</si>
  <si>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</si>
  <si>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</si>
  <si>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</si>
  <si>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</si>
  <si>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</si>
  <si>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</si>
  <si>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</si>
  <si>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</si>
  <si>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</si>
  <si>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</si>
  <si>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</si>
  <si>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</si>
  <si>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</si>
  <si>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</si>
  <si>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</si>
  <si>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</si>
  <si>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</si>
  <si>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</si>
  <si>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</si>
  <si>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</si>
  <si>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</si>
  <si>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</si>
  <si>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</si>
  <si>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</si>
  <si>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</si>
  <si>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</si>
  <si>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</si>
  <si>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</si>
  <si>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</si>
  <si>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</si>
  <si>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</si>
  <si>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</si>
  <si>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</si>
  <si>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</si>
  <si>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</si>
  <si>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</si>
  <si>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</si>
  <si>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</si>
  <si>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</si>
  <si>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</si>
  <si>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</si>
  <si>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</si>
  <si>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</si>
  <si>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</si>
  <si>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</si>
  <si>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</si>
  <si>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</si>
  <si>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</si>
  <si>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</si>
  <si>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</si>
  <si>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</si>
  <si>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</si>
  <si>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</si>
  <si>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</si>
  <si>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</si>
  <si>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</si>
  <si>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</si>
  <si>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</si>
  <si>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</si>
  <si>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</si>
  <si>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</si>
  <si>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</si>
  <si>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</si>
  <si>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</si>
  <si>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</si>
  <si>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</si>
  <si>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</si>
  <si>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</si>
  <si>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</si>
  <si>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</si>
  <si>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</si>
  <si>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</si>
  <si>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</si>
  <si>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</si>
  <si>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</si>
  <si>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</si>
  <si>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</si>
  <si>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</si>
  <si>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</si>
  <si>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</si>
  <si>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</si>
  <si>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</si>
  <si>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</si>
  <si>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</si>
  <si>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</si>
  <si>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</si>
  <si>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</si>
  <si>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</si>
  <si>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</si>
  <si>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</si>
  <si>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</si>
  <si>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</si>
  <si>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</si>
  <si>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</si>
  <si>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</si>
  <si>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</si>
  <si>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</si>
  <si>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</si>
  <si>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</si>
  <si>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</si>
  <si>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</si>
  <si>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</si>
  <si>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</si>
  <si>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</si>
  <si>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</si>
  <si>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</si>
  <si>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</si>
  <si>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</si>
  <si>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</si>
  <si>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</si>
  <si>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</si>
  <si>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</si>
  <si>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</si>
  <si>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</si>
  <si>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</si>
  <si>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</si>
  <si>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</si>
  <si>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</si>
  <si>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</si>
  <si>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</si>
  <si>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</si>
  <si>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</si>
  <si>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</si>
  <si>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</si>
  <si>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</si>
  <si>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</si>
  <si>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</si>
  <si>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</si>
  <si>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</si>
  <si>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</si>
  <si>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</si>
  <si>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</si>
  <si>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</si>
  <si>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</si>
  <si>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</si>
  <si>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</si>
  <si>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</si>
  <si>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</si>
  <si>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</si>
  <si>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</si>
  <si>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</si>
  <si>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</si>
  <si>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</si>
  <si>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</si>
  <si>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</si>
  <si>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</si>
  <si>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</si>
  <si>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</si>
  <si>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</si>
  <si>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</si>
  <si>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</si>
  <si>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</si>
  <si>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</si>
  <si>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</si>
  <si>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</si>
  <si>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</si>
  <si>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</si>
  <si>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</si>
  <si>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</si>
  <si>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</si>
  <si>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</si>
  <si>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</si>
  <si>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</si>
  <si>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</si>
  <si>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</si>
  <si>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</si>
  <si>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</si>
  <si>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</si>
  <si>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</si>
  <si>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</si>
  <si>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</si>
  <si>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</si>
  <si>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</si>
  <si>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</si>
  <si>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</si>
  <si>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</si>
  <si>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</si>
  <si>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</si>
  <si>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</si>
  <si>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</si>
  <si>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</si>
  <si>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</si>
  <si>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</si>
  <si>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</si>
  <si>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</si>
  <si>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</si>
  <si>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</si>
  <si>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</si>
  <si>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</si>
  <si>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</si>
  <si>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</si>
  <si>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</si>
  <si>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</si>
  <si>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</si>
  <si>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</si>
  <si>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</si>
  <si>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</si>
  <si>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</si>
  <si>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</si>
  <si>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</si>
  <si>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</si>
  <si>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</si>
  <si>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</si>
  <si>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</si>
  <si>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</si>
  <si>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</si>
  <si>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</si>
  <si>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</si>
  <si>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</si>
  <si>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</si>
  <si>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</si>
  <si>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</si>
  <si>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</si>
  <si>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</si>
  <si>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</si>
  <si>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</si>
  <si>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</si>
  <si>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</si>
  <si>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</si>
  <si>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</si>
  <si>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</si>
  <si>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</si>
  <si>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</si>
  <si>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</si>
  <si>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</si>
  <si>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</si>
  <si>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</si>
  <si>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</si>
  <si>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</si>
  <si>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</si>
  <si>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</si>
  <si>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</si>
  <si>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</si>
  <si>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</si>
  <si>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</si>
  <si>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</si>
  <si>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</si>
  <si>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</si>
  <si>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</si>
  <si>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</si>
  <si>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</si>
  <si>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</si>
  <si>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</si>
  <si>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</si>
  <si>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</si>
  <si>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</si>
  <si>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</si>
  <si>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</si>
  <si>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</si>
  <si>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</si>
  <si>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</si>
  <si>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</si>
  <si>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</si>
  <si>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</si>
  <si>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</si>
  <si>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</si>
  <si>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</si>
  <si>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</si>
  <si>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</si>
  <si>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</si>
  <si>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</si>
  <si>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</si>
  <si>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</si>
  <si>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</si>
  <si>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</si>
  <si>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</si>
  <si>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</si>
  <si>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</si>
  <si>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</si>
  <si>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</si>
  <si>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</si>
  <si>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</si>
  <si>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</si>
  <si>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</si>
  <si>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</si>
  <si>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</si>
  <si>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</si>
  <si>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</si>
  <si>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</si>
  <si>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</si>
  <si>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</si>
  <si>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</si>
  <si>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</si>
  <si>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</si>
  <si>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</si>
  <si>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</si>
  <si>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</si>
  <si>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</si>
  <si>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</si>
  <si>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</si>
  <si>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</si>
  <si>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</si>
  <si>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</si>
  <si>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</si>
  <si>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</si>
  <si>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</si>
  <si>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</si>
  <si>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</si>
  <si>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</si>
  <si>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</si>
  <si>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</si>
  <si>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</si>
  <si>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</si>
  <si>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</si>
  <si>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</si>
  <si>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</si>
  <si>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</si>
  <si>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</si>
  <si>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</si>
  <si>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</si>
  <si>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</si>
  <si>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</si>
  <si>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</si>
  <si>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</si>
  <si>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</si>
  <si>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</si>
  <si>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</si>
  <si>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</si>
  <si>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</si>
  <si>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</si>
  <si>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</si>
  <si>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</si>
  <si>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</si>
  <si>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</si>
  <si>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</si>
  <si>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</si>
  <si>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</si>
  <si>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</si>
  <si>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</si>
  <si>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</si>
  <si>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</si>
  <si>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</si>
  <si>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</si>
  <si>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</si>
  <si>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</si>
  <si>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</si>
  <si>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</si>
  <si>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</si>
  <si>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</si>
  <si>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</si>
  <si>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</si>
  <si>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</si>
  <si>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</si>
  <si>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</si>
  <si>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</si>
  <si>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</si>
  <si>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</si>
  <si>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</si>
  <si>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</si>
  <si>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</si>
  <si>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</si>
  <si>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</si>
  <si>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</si>
  <si>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</si>
  <si>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</si>
  <si>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</si>
  <si>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</si>
  <si>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</si>
  <si>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</si>
  <si>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</si>
  <si>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</si>
  <si>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</si>
  <si>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</si>
  <si>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</si>
  <si>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</si>
  <si>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</si>
  <si>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</si>
  <si>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</si>
  <si>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</si>
  <si>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</si>
  <si>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</si>
  <si>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</si>
  <si>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</si>
  <si>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</si>
  <si>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</si>
  <si>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</si>
  <si>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</si>
  <si>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</si>
  <si>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</si>
  <si>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</si>
  <si>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</si>
  <si>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</si>
  <si>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</si>
  <si>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</si>
  <si>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</si>
  <si>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</si>
  <si>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</si>
  <si>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</si>
  <si>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</si>
  <si>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</si>
  <si>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</si>
  <si>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</si>
  <si>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</si>
  <si>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</si>
  <si>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</si>
  <si>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</si>
  <si>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</si>
  <si>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</si>
  <si>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</si>
  <si>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</si>
  <si>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</si>
  <si>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</si>
  <si>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</si>
  <si>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</si>
  <si>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</si>
  <si>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</si>
  <si>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</si>
  <si>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</si>
  <si>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</si>
  <si>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</si>
  <si>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</si>
  <si>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</si>
  <si>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</si>
  <si>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</si>
  <si>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</si>
  <si>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</si>
  <si>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</si>
  <si>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</si>
  <si>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</si>
  <si>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</si>
  <si>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</si>
  <si>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</si>
  <si>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</si>
  <si>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</si>
  <si>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</si>
  <si>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</si>
  <si>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</si>
  <si>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</si>
  <si>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</si>
  <si>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</si>
  <si>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</si>
  <si>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</si>
  <si>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</si>
  <si>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</si>
  <si>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</si>
  <si>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</si>
  <si>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</si>
  <si>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</si>
  <si>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</si>
  <si>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</si>
  <si>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</si>
  <si>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</si>
  <si>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</si>
  <si>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</si>
  <si>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</si>
  <si>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</si>
  <si>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</si>
  <si>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</si>
  <si>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</si>
  <si>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</si>
  <si>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</si>
  <si>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</si>
  <si>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</si>
  <si>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</si>
  <si>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</si>
  <si>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</si>
  <si>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</si>
  <si>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</si>
  <si>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</si>
  <si>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</si>
  <si>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</si>
  <si>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</si>
  <si>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</si>
  <si>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</si>
  <si>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</si>
  <si>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</si>
  <si>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</si>
  <si>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</si>
  <si>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</si>
  <si>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</si>
  <si>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</si>
  <si>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</si>
  <si>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</si>
  <si>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</si>
  <si>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</si>
  <si>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</si>
  <si>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</si>
  <si>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</si>
  <si>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</si>
  <si>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</si>
  <si>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</si>
  <si>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</si>
  <si>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</si>
  <si>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</si>
  <si>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</si>
  <si>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</si>
  <si>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</si>
  <si>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</si>
  <si>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</si>
  <si>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</si>
  <si>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</si>
  <si>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</si>
  <si>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</si>
  <si>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</si>
  <si>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</si>
  <si>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</si>
  <si>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</si>
  <si>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</si>
  <si>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</si>
  <si>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</si>
  <si>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</si>
  <si>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</si>
  <si>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</si>
  <si>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</si>
  <si>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</si>
  <si>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</si>
  <si>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</si>
  <si>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</si>
  <si>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</si>
  <si>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</si>
  <si>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</si>
  <si>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</si>
  <si>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</si>
  <si>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</si>
  <si>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</si>
  <si>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</si>
  <si>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</si>
  <si>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</si>
  <si>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</si>
  <si>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</si>
  <si>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</si>
  <si>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</si>
  <si>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</si>
  <si>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</si>
  <si>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</si>
  <si>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</si>
  <si>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</si>
  <si>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</si>
  <si>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</si>
  <si>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</si>
  <si>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</si>
  <si>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</si>
  <si>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</si>
  <si>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</si>
  <si>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</si>
  <si>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</si>
  <si>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</si>
  <si>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</si>
  <si>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</si>
  <si>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</si>
  <si>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</si>
  <si>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</si>
  <si>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</si>
  <si>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</si>
  <si>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</si>
  <si>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</si>
  <si>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</si>
  <si>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</si>
  <si>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</si>
  <si>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</si>
  <si>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</si>
  <si>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</si>
  <si>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</si>
  <si>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</si>
  <si>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</si>
  <si>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</si>
  <si>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</si>
  <si>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</si>
  <si>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</si>
  <si>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</si>
  <si>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</si>
  <si>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</si>
  <si>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</si>
  <si>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</si>
  <si>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</si>
  <si>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</si>
  <si>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</si>
  <si>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</si>
  <si>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</si>
  <si>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</si>
  <si>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</si>
  <si>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</si>
  <si>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</si>
  <si>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</si>
  <si>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</si>
  <si>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</si>
  <si>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</si>
  <si>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</si>
  <si>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</si>
  <si>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</si>
  <si>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</si>
  <si>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</si>
  <si>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</si>
  <si>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</si>
  <si>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</si>
  <si>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</si>
  <si>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</si>
  <si>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</si>
  <si>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</si>
  <si>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</si>
  <si>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</si>
  <si>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</si>
  <si>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</si>
  <si>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</si>
  <si>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</si>
  <si>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</si>
  <si>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</si>
  <si>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</si>
  <si>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</si>
  <si>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</si>
  <si>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</si>
  <si>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</si>
  <si>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</si>
  <si>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</si>
  <si>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</si>
  <si>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</si>
  <si>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</si>
  <si>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</si>
  <si>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</si>
  <si>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</si>
  <si>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</si>
  <si>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</si>
  <si>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</si>
  <si>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</si>
  <si>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</si>
  <si>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</si>
  <si>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</si>
  <si>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</si>
  <si>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</si>
  <si>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</si>
  <si>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</si>
  <si>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</si>
  <si>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</si>
  <si>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</si>
  <si>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</si>
  <si>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</si>
  <si>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</si>
  <si>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</si>
  <si>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</si>
  <si>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</si>
  <si>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</si>
  <si>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</si>
  <si>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</si>
  <si>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</si>
  <si>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</si>
  <si>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</si>
  <si>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</si>
  <si>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</si>
  <si>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</si>
  <si>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</si>
  <si>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</si>
  <si>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</si>
  <si>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</si>
  <si>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</si>
  <si>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</si>
  <si>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</si>
  <si>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</si>
  <si>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</si>
  <si>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</si>
  <si>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</si>
  <si>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</si>
  <si>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</si>
  <si>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</si>
  <si>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</si>
  <si>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</si>
  <si>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</si>
  <si>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</si>
  <si>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</si>
  <si>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</si>
  <si>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</si>
  <si>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</si>
  <si>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</si>
  <si>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</si>
  <si>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</si>
  <si>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</si>
  <si>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</si>
  <si>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</si>
  <si>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</si>
  <si>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</si>
  <si>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</si>
  <si>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</si>
  <si>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</si>
  <si>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</si>
  <si>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</si>
  <si>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</si>
  <si>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</si>
  <si>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</si>
  <si>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</si>
  <si>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</si>
  <si>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</si>
  <si>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</si>
  <si>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</si>
  <si>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</si>
  <si>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</si>
  <si>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</si>
  <si>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</si>
  <si>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</si>
  <si>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</si>
  <si>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</si>
  <si>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</si>
  <si>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</si>
  <si>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</si>
  <si>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</si>
  <si>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</si>
  <si>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</si>
  <si>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</si>
  <si>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</si>
  <si>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</si>
  <si>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</si>
  <si>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</si>
  <si>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</si>
  <si>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</si>
  <si>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</si>
  <si>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</si>
  <si>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</si>
  <si>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</si>
  <si>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</si>
  <si>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</si>
  <si>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</si>
  <si>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</si>
  <si>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</si>
  <si>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</si>
  <si>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</si>
  <si>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</si>
  <si>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</si>
  <si>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</si>
  <si>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</si>
  <si>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</si>
  <si>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</si>
  <si>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</si>
  <si>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</si>
  <si>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</si>
  <si>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</si>
  <si>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</si>
  <si>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</si>
  <si>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</si>
  <si>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</si>
  <si>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</si>
  <si>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</si>
  <si>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</si>
  <si>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</si>
  <si>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</si>
  <si>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</si>
  <si>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</si>
  <si>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</si>
  <si>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</si>
  <si>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</si>
  <si>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</si>
  <si>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</si>
  <si>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</si>
  <si>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</si>
  <si>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</si>
  <si>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</si>
  <si>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</si>
  <si>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</si>
  <si>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</si>
  <si>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</si>
  <si>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</si>
  <si>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</si>
  <si>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</si>
  <si>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</si>
  <si>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</si>
  <si>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</si>
  <si>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</si>
  <si>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</si>
  <si>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</si>
  <si>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</si>
  <si>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</si>
  <si>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</si>
  <si>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</si>
  <si>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</si>
  <si>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</si>
  <si>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</si>
  <si>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</si>
  <si>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</si>
  <si>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</si>
  <si>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</si>
  <si>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</si>
  <si>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</si>
  <si>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</si>
  <si>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</si>
  <si>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</si>
  <si>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</si>
  <si>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</si>
  <si>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</si>
  <si>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</si>
  <si>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</si>
  <si>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</si>
  <si>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</si>
  <si>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</si>
  <si>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</si>
  <si>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</si>
  <si>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</si>
  <si>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</si>
  <si>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</si>
  <si>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</si>
  <si>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</si>
  <si>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</si>
  <si>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</si>
  <si>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</si>
  <si>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</si>
  <si>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</si>
  <si>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</si>
  <si>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</si>
  <si>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</si>
  <si>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</si>
  <si>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</si>
  <si>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</si>
  <si>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</si>
  <si>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</si>
  <si>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</si>
  <si>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</si>
  <si>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</si>
  <si>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</si>
  <si>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</si>
  <si>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</si>
  <si>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</si>
  <si>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</si>
  <si>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</si>
  <si>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</si>
  <si>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</si>
  <si>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</si>
  <si>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</si>
  <si>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</si>
  <si>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</si>
  <si>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</si>
  <si>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</si>
  <si>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</si>
  <si>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</si>
  <si>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</si>
  <si>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</si>
  <si>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</si>
  <si>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</si>
  <si>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</si>
  <si>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</si>
  <si>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</si>
  <si>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</si>
  <si>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</si>
  <si>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</si>
  <si>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</si>
  <si>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</si>
  <si>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</si>
  <si>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</si>
  <si>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</si>
  <si>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</si>
  <si>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</si>
  <si>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</si>
  <si>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</si>
  <si>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</si>
  <si>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</si>
  <si>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</si>
  <si>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</si>
  <si>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</si>
  <si>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</si>
  <si>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</si>
  <si>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</si>
  <si>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</si>
  <si>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</si>
  <si>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</si>
  <si>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</si>
  <si>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</si>
  <si>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</si>
  <si>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</si>
  <si>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</si>
  <si>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</si>
  <si>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</si>
  <si>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</si>
  <si>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</si>
  <si>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</si>
  <si>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</si>
  <si>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</si>
  <si>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</si>
  <si>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</si>
  <si>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</si>
  <si>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</si>
  <si>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</si>
  <si>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</si>
  <si>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</si>
  <si>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</si>
  <si>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</si>
  <si>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</si>
  <si>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</si>
  <si>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</si>
  <si>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</si>
  <si>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</si>
  <si>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</si>
  <si>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</si>
  <si>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</si>
  <si>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</si>
  <si>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</si>
  <si>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</si>
  <si>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</si>
  <si>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</si>
  <si>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</si>
  <si>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</si>
  <si>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</si>
  <si>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</si>
  <si>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</si>
  <si>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</si>
  <si>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</si>
  <si>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</si>
  <si>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</si>
  <si>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</si>
  <si>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</si>
  <si>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</si>
  <si>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</si>
  <si>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</si>
  <si>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</si>
  <si>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</si>
  <si>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</si>
  <si>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</si>
  <si>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</si>
  <si>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</si>
  <si>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</si>
  <si>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</si>
  <si>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</si>
  <si>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</si>
  <si>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</si>
  <si>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</si>
  <si>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</si>
  <si>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</si>
  <si>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</si>
  <si>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</si>
  <si>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</si>
  <si>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</si>
  <si>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</si>
  <si>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</si>
  <si>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</si>
  <si>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</si>
  <si>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</si>
  <si>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</si>
  <si>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</si>
  <si>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</si>
  <si>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</si>
  <si>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</si>
  <si>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</si>
  <si>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</si>
  <si>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</si>
  <si>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</si>
  <si>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</si>
  <si>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</si>
  <si>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</si>
  <si>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</si>
  <si>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</si>
  <si>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</si>
  <si>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</si>
  <si>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</si>
  <si>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</si>
  <si>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</si>
  <si>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</si>
  <si>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</si>
  <si>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</si>
  <si>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</si>
  <si>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</si>
  <si>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</si>
  <si>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</si>
  <si>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</si>
  <si>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</si>
  <si>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</si>
  <si>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</si>
  <si>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</si>
  <si>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</si>
  <si>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</si>
  <si>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</si>
  <si>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</si>
  <si>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</si>
  <si>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</si>
  <si>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</si>
  <si>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</si>
  <si>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</si>
  <si>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</si>
  <si>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</si>
  <si>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</si>
  <si>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</si>
  <si>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</si>
  <si>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</si>
  <si>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</si>
  <si>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</si>
  <si>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</si>
  <si>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</si>
  <si>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</si>
  <si>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</si>
  <si>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</si>
  <si>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</si>
  <si>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</si>
  <si>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</si>
  <si>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</si>
  <si>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</si>
  <si>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</si>
  <si>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</si>
  <si>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</si>
  <si>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</si>
  <si>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</si>
  <si>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</si>
  <si>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</si>
  <si>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</si>
  <si>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</si>
  <si>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</si>
  <si>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</si>
  <si>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</si>
  <si>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</si>
  <si>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</si>
  <si>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</si>
  <si>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</si>
  <si>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</si>
  <si>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</si>
  <si>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</si>
  <si>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</si>
  <si>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</si>
  <si>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</si>
  <si>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</si>
  <si>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</si>
  <si>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</si>
  <si>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</si>
  <si>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</si>
  <si>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</si>
  <si>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</si>
  <si>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</si>
  <si>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</si>
  <si>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</si>
  <si>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</si>
  <si>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</si>
  <si>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</si>
  <si>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</si>
  <si>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</si>
  <si>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</si>
  <si>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</si>
  <si>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</si>
  <si>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</si>
  <si>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</si>
  <si>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</si>
  <si>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</si>
  <si>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</si>
  <si>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</si>
  <si>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</si>
  <si>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</si>
  <si>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</si>
  <si>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</si>
  <si>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</si>
  <si>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</si>
  <si>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</si>
  <si>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</si>
  <si>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</si>
  <si>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</si>
  <si>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</si>
  <si>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</si>
  <si>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</si>
  <si>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</si>
  <si>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</si>
  <si>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</si>
  <si>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</si>
  <si>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</si>
  <si>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</si>
  <si>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</si>
  <si>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</si>
  <si>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</si>
  <si>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</si>
  <si>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</si>
  <si>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</si>
  <si>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</si>
  <si>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</si>
  <si>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</si>
  <si>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</si>
  <si>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</si>
  <si>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</si>
  <si>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</si>
  <si>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</si>
  <si>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</si>
  <si>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</si>
  <si>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</si>
  <si>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</si>
  <si>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</si>
  <si>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</si>
  <si>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</si>
  <si>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</si>
  <si>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</si>
  <si>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</si>
  <si>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</si>
  <si>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</si>
  <si>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</si>
  <si>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</si>
  <si>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</si>
  <si>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</si>
  <si>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</si>
  <si>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</si>
  <si>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</si>
  <si>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</si>
  <si>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</si>
  <si>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</si>
  <si>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</si>
  <si>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</si>
  <si>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</si>
  <si>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</si>
  <si>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</si>
  <si>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</si>
  <si>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</si>
  <si>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</si>
  <si>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</si>
  <si>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</si>
  <si>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</si>
  <si>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</si>
  <si>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</si>
  <si>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</si>
  <si>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</si>
  <si>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</si>
  <si>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</si>
  <si>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</si>
  <si>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</si>
  <si>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</si>
  <si>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</si>
  <si>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</si>
  <si>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</si>
  <si>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</si>
  <si>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</si>
  <si>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</si>
  <si>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</si>
  <si>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</si>
  <si>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</si>
  <si>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</si>
  <si>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</si>
  <si>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</si>
  <si>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</si>
  <si>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</si>
  <si>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</si>
  <si>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</si>
  <si>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</si>
  <si>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</si>
  <si>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</si>
  <si>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</si>
  <si>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</si>
  <si>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</si>
  <si>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</si>
  <si>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</si>
  <si>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</si>
  <si>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</si>
  <si>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</si>
  <si>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</si>
  <si>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</si>
  <si>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</si>
  <si>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</si>
  <si>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</si>
  <si>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</si>
  <si>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</si>
  <si>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</si>
  <si>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</si>
  <si>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</si>
  <si>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</si>
  <si>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</si>
  <si>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</si>
  <si>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</si>
  <si>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</si>
  <si>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</si>
  <si>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</si>
  <si>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</si>
  <si>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</si>
  <si>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</si>
  <si>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</si>
  <si>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</si>
  <si>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</si>
  <si>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</si>
  <si>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</si>
  <si>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</si>
  <si>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</si>
  <si>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</si>
  <si>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</si>
  <si>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</si>
  <si>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</si>
  <si>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</si>
  <si>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</si>
  <si>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</si>
  <si>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</si>
  <si>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</si>
  <si>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</si>
  <si>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</si>
  <si>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</si>
  <si>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</si>
  <si>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</si>
  <si>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</si>
  <si>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</si>
  <si>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</si>
  <si>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</si>
  <si>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</si>
  <si>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</si>
  <si>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</si>
  <si>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</si>
  <si>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</si>
  <si>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</si>
  <si>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</si>
  <si>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</si>
  <si>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</si>
  <si>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</si>
  <si>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</si>
  <si>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</si>
  <si>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</si>
  <si>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</si>
  <si>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</si>
  <si>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</si>
  <si>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</si>
  <si>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</si>
  <si>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</si>
  <si>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</si>
  <si>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</si>
  <si>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</si>
  <si>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</si>
  <si>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</si>
  <si>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</si>
  <si>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</si>
  <si>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</si>
  <si>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</si>
  <si>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</si>
  <si>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</si>
  <si>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</si>
  <si>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</si>
  <si>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</si>
  <si>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</si>
  <si>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</si>
  <si>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</si>
  <si>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</si>
  <si>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</si>
  <si>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</si>
  <si>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</si>
  <si>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</si>
  <si>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</si>
  <si>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</si>
  <si>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</si>
  <si>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</si>
  <si>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</si>
  <si>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</si>
  <si>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</si>
  <si>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</si>
  <si>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</si>
  <si>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</si>
  <si>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</si>
  <si>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</si>
  <si>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</si>
  <si>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</si>
  <si>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</si>
  <si>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</si>
  <si>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</si>
  <si>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</si>
  <si>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</si>
  <si>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</si>
  <si>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</si>
  <si>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</si>
  <si>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</si>
  <si>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</si>
  <si>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</si>
  <si>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</si>
  <si>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</si>
  <si>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</si>
  <si>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</si>
  <si>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</si>
  <si>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</si>
  <si>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</si>
  <si>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</si>
  <si>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</si>
  <si>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</si>
  <si>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</si>
  <si>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</si>
  <si>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</si>
  <si>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</si>
  <si>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</si>
  <si>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</si>
  <si>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</si>
  <si>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</si>
  <si>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</si>
  <si>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</si>
  <si>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</si>
  <si>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</si>
  <si>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</si>
  <si>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</si>
  <si>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</si>
  <si>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</si>
  <si>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</si>
  <si>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</si>
  <si>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</si>
  <si>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</si>
  <si>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</si>
  <si>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</si>
  <si>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</si>
  <si>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</si>
  <si>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</si>
  <si>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</si>
  <si>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</si>
  <si>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</si>
  <si>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</si>
  <si>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</si>
  <si>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</si>
  <si>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</si>
  <si>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</si>
  <si>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</si>
  <si>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</si>
  <si>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</si>
  <si>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</si>
  <si>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</si>
  <si>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</si>
  <si>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</si>
  <si>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</si>
  <si>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</si>
  <si>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</si>
  <si>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</si>
  <si>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</si>
  <si>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</si>
  <si>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</si>
  <si>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</si>
  <si>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</si>
  <si>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</si>
  <si>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</si>
  <si>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</si>
  <si>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</si>
  <si>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</si>
  <si>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</si>
  <si>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</si>
  <si>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</si>
  <si>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</si>
  <si>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</si>
  <si>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</si>
  <si>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</si>
  <si>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</si>
  <si>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</si>
  <si>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</si>
  <si>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</si>
  <si>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</si>
  <si>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</si>
  <si>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</si>
  <si>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</si>
  <si>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</si>
  <si>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</si>
  <si>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</si>
  <si>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</si>
  <si>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</si>
  <si>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</si>
  <si>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</si>
  <si>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</si>
  <si>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</si>
  <si>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</si>
  <si>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</si>
  <si>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</si>
  <si>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</si>
  <si>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</si>
  <si>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</si>
  <si>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</si>
  <si>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</si>
  <si>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</si>
  <si>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</si>
  <si>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</si>
  <si>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</si>
  <si>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</si>
  <si>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</si>
  <si>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</si>
  <si>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</si>
  <si>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</si>
  <si>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</si>
  <si>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</si>
  <si>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</si>
  <si>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</si>
  <si>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</si>
  <si>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</si>
  <si>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</si>
  <si>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</si>
  <si>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</si>
  <si>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</si>
  <si>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</si>
  <si>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</si>
  <si>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</si>
  <si>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</si>
  <si>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</si>
  <si>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</si>
  <si>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</si>
  <si>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</si>
  <si>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</si>
  <si>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</si>
  <si>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</si>
  <si>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</si>
  <si>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</si>
  <si>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</si>
  <si>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</si>
  <si>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</si>
  <si>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</si>
  <si>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</si>
  <si>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</si>
  <si>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</si>
  <si>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</si>
  <si>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</si>
  <si>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</si>
  <si>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</si>
  <si>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</si>
  <si>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</si>
  <si>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</si>
  <si>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</si>
  <si>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</si>
  <si>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</si>
  <si>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</si>
  <si>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</si>
  <si>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</si>
  <si>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</si>
  <si>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</si>
  <si>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</si>
  <si>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</si>
  <si>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</si>
  <si>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</si>
  <si>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</si>
  <si>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</si>
  <si>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</si>
  <si>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</si>
  <si>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</si>
  <si>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</si>
  <si>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</si>
  <si>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</si>
  <si>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</si>
  <si>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</si>
  <si>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</si>
  <si>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</si>
  <si>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</si>
  <si>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</si>
  <si>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</si>
  <si>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</si>
  <si>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</si>
  <si>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</si>
  <si>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</si>
  <si>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</si>
  <si>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</si>
  <si>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</si>
  <si>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</si>
  <si>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</si>
  <si>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</si>
  <si>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</si>
  <si>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</si>
  <si>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</si>
  <si>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</si>
  <si>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</si>
  <si>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</si>
  <si>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</si>
  <si>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</si>
  <si>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</si>
  <si>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</si>
  <si>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</si>
  <si>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</si>
  <si>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</si>
  <si>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</si>
  <si>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</si>
  <si>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</si>
  <si>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</si>
  <si>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</si>
  <si>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</si>
  <si>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</si>
  <si>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</si>
  <si>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</si>
  <si>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</si>
  <si>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</si>
  <si>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</si>
  <si>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</si>
  <si>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</si>
  <si>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</si>
  <si>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</si>
  <si>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</si>
  <si>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</si>
  <si>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</si>
  <si>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</si>
  <si>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</si>
  <si>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</si>
  <si>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</si>
  <si>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</si>
  <si>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</si>
  <si>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</si>
  <si>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</si>
  <si>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</si>
  <si>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</si>
  <si>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</si>
  <si>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</si>
  <si>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</si>
  <si>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</si>
  <si>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</si>
  <si>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</si>
  <si>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</si>
  <si>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</si>
  <si>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</si>
  <si>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</si>
  <si>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</si>
  <si>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</si>
  <si>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</si>
  <si>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</si>
  <si>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</si>
  <si>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</si>
  <si>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</si>
  <si>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</si>
  <si>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</si>
  <si>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</si>
  <si>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</si>
  <si>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</si>
  <si>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</si>
  <si>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</si>
  <si>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</si>
  <si>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</si>
  <si>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</si>
  <si>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</si>
  <si>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</si>
  <si>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</si>
  <si>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</si>
  <si>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</si>
  <si>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</si>
  <si>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</si>
  <si>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</si>
  <si>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</si>
  <si>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</si>
  <si>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</si>
  <si>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</si>
  <si>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</si>
  <si>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</si>
  <si>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</si>
  <si>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</si>
  <si>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</si>
  <si>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</si>
  <si>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</si>
  <si>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</si>
  <si>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</si>
  <si>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</si>
  <si>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</si>
  <si>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</si>
  <si>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</si>
  <si>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</si>
  <si>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</si>
  <si>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</si>
  <si>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</si>
  <si>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</si>
  <si>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</si>
  <si>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</si>
  <si>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</si>
  <si>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</si>
  <si>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</si>
  <si>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</si>
  <si>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</si>
  <si>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</si>
  <si>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</si>
  <si>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</si>
  <si>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</si>
  <si>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</si>
  <si>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</si>
  <si>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</si>
  <si>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</si>
  <si>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</si>
  <si>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</si>
  <si>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</si>
  <si>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</si>
  <si>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</si>
  <si>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</si>
  <si>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</si>
  <si>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</si>
  <si>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</si>
  <si>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</si>
  <si>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</si>
  <si>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</si>
  <si>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</si>
  <si>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</si>
  <si>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</si>
  <si>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</si>
  <si>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</si>
  <si>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</si>
  <si>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</si>
  <si>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</si>
  <si>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</si>
  <si>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</si>
  <si>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</si>
  <si>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</si>
  <si>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</si>
  <si>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</si>
  <si>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</si>
  <si>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</si>
  <si>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</si>
  <si>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</si>
  <si>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</si>
  <si>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</si>
  <si>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</si>
  <si>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</si>
  <si>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</si>
  <si>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</si>
  <si>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</si>
  <si>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</si>
  <si>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</si>
  <si>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</si>
  <si>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</si>
  <si>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</si>
  <si>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</si>
  <si>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</si>
  <si>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</si>
  <si>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</si>
  <si>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</si>
  <si>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</si>
  <si>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</si>
  <si>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</si>
  <si>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</si>
  <si>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</si>
  <si>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</si>
  <si>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</si>
  <si>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</si>
  <si>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</si>
  <si>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</si>
  <si>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</si>
  <si>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</si>
  <si>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</si>
  <si>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</si>
  <si>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</si>
  <si>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</si>
  <si>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</si>
  <si>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</si>
  <si>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</si>
  <si>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</si>
  <si>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</si>
  <si>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</si>
  <si>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</si>
  <si>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</si>
  <si>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</si>
  <si>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</si>
  <si>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</si>
  <si>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</si>
  <si>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</si>
  <si>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</si>
  <si>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</si>
  <si>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</si>
  <si>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</si>
  <si>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</si>
  <si>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</si>
  <si>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</si>
  <si>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</si>
  <si>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</si>
  <si>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</si>
  <si>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</si>
  <si>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</si>
  <si>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</si>
  <si>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</si>
  <si>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</si>
  <si>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</si>
  <si>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</si>
  <si>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</si>
  <si>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</si>
  <si>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</si>
  <si>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</si>
  <si>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</si>
  <si>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</si>
  <si>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</si>
  <si>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</si>
  <si>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</si>
  <si>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</si>
  <si>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</si>
  <si>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</si>
  <si>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</si>
  <si>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</si>
  <si>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</si>
  <si>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</si>
  <si>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</si>
  <si>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</si>
  <si>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</si>
  <si>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</si>
  <si>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</si>
  <si>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</si>
  <si>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</si>
  <si>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</si>
  <si>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</si>
  <si>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</si>
  <si>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</si>
  <si>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</si>
  <si>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</si>
  <si>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</si>
  <si>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</si>
  <si>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</si>
  <si>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</si>
  <si>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</si>
  <si>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</si>
  <si>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</si>
  <si>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</si>
  <si>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</si>
  <si>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</si>
  <si>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</si>
  <si>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</si>
  <si>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</si>
  <si>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</si>
  <si>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</si>
  <si>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</si>
  <si>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</si>
  <si>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</si>
  <si>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</si>
  <si>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</si>
  <si>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</si>
  <si>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</si>
  <si>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</si>
  <si>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</si>
  <si>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</si>
  <si>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</si>
  <si>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</si>
  <si>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</si>
  <si>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</si>
  <si>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</si>
  <si>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</si>
  <si>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</si>
  <si>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</si>
  <si>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</si>
  <si>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</si>
  <si>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</si>
  <si>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</si>
  <si>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</si>
  <si>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</si>
  <si>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</si>
  <si>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</si>
  <si>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</si>
  <si>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</si>
  <si>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</si>
  <si>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</si>
  <si>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</si>
  <si>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</si>
  <si>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</si>
  <si>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</si>
  <si>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</si>
  <si>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</si>
  <si>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</si>
  <si>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</si>
  <si>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</si>
  <si>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</si>
  <si>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</si>
  <si>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</si>
  <si>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</si>
  <si>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</si>
  <si>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</si>
  <si>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</si>
  <si>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</si>
  <si>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</si>
  <si>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</si>
  <si>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</si>
  <si>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</si>
  <si>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</si>
  <si>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</si>
  <si>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</si>
  <si>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</si>
  <si>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</si>
  <si>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</si>
  <si>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</si>
  <si>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</si>
  <si>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</si>
  <si>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</si>
  <si>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</si>
  <si>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</si>
  <si>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</si>
  <si>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</si>
  <si>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</si>
  <si>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</si>
  <si>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</si>
  <si>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</si>
  <si>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</si>
  <si>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</si>
  <si>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</si>
  <si>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</si>
  <si>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</si>
  <si>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</si>
  <si>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</si>
  <si>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</si>
  <si>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</si>
  <si>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</si>
  <si>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</si>
  <si>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</si>
  <si>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</si>
  <si>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</si>
  <si>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</si>
  <si>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</si>
  <si>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</si>
  <si>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</si>
  <si>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</si>
  <si>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</si>
  <si>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</si>
  <si>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</si>
  <si>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</si>
  <si>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</si>
  <si>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</si>
  <si>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</si>
  <si>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</si>
  <si>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</si>
  <si>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</si>
  <si>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</si>
  <si>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</si>
  <si>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</si>
  <si>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</si>
  <si>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</si>
  <si>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</si>
  <si>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</si>
  <si>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</si>
  <si>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</si>
  <si>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</si>
  <si>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</si>
  <si>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</si>
  <si>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</si>
  <si>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</si>
  <si>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</si>
  <si>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</si>
  <si>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</si>
  <si>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</si>
  <si>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</si>
  <si>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</si>
  <si>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</si>
  <si>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</si>
  <si>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</si>
  <si>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</si>
  <si>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</si>
  <si>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</si>
  <si>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</si>
  <si>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</si>
  <si>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</si>
  <si>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</si>
  <si>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</si>
  <si>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</si>
  <si>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</si>
  <si>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</si>
  <si>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</si>
  <si>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</si>
  <si>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</si>
  <si>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</si>
  <si>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</si>
  <si>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</si>
  <si>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</si>
  <si>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</si>
  <si>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</si>
  <si>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</si>
  <si>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</si>
  <si>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</si>
  <si>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</si>
  <si>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</si>
  <si>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</si>
  <si>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</si>
  <si>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</si>
  <si>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</si>
  <si>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</si>
  <si>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</si>
  <si>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</si>
  <si>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</si>
  <si>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</si>
  <si>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</si>
  <si>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</si>
  <si>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</si>
  <si>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</si>
  <si>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</si>
  <si>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</si>
  <si>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</si>
  <si>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</si>
  <si>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</si>
  <si>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</si>
  <si>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</si>
  <si>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</si>
  <si>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</si>
  <si>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</si>
  <si>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</si>
  <si>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</si>
  <si>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</si>
  <si>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</si>
  <si>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</si>
  <si>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</si>
  <si>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</si>
  <si>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</si>
  <si>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</si>
  <si>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</si>
  <si>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</si>
  <si>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</si>
  <si>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</si>
  <si>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</si>
  <si>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</si>
  <si>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</si>
  <si>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</si>
  <si>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</si>
  <si>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</si>
  <si>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</si>
  <si>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</si>
  <si>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</si>
  <si>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</si>
  <si>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</si>
  <si>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</si>
  <si>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</si>
  <si>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</si>
  <si>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</si>
  <si>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</si>
  <si>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</si>
  <si>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</si>
  <si>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</si>
  <si>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</si>
  <si>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</si>
  <si>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</si>
  <si>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</si>
  <si>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</si>
  <si>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</si>
  <si>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</si>
  <si>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</si>
  <si>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</si>
  <si>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</si>
  <si>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</si>
  <si>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</si>
  <si>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</si>
  <si>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</si>
  <si>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</si>
  <si>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</si>
  <si>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</si>
  <si>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</si>
  <si>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</si>
  <si>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</si>
  <si>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</si>
  <si>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</si>
  <si>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</si>
  <si>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</si>
  <si>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</si>
  <si>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</si>
  <si>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</si>
  <si>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</si>
  <si>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</si>
  <si>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</si>
  <si>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</si>
  <si>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</si>
  <si>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</si>
  <si>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</si>
  <si>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</si>
  <si>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</si>
  <si>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</si>
  <si>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</si>
  <si>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</si>
  <si>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</si>
  <si>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</si>
  <si>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</si>
  <si>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</si>
  <si>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</si>
  <si>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</si>
  <si>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</si>
  <si>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</si>
  <si>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</si>
  <si>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</si>
  <si>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</si>
  <si>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</si>
  <si>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</si>
  <si>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</si>
  <si>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</si>
  <si>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</si>
  <si>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</si>
  <si>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</si>
  <si>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</si>
  <si>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</si>
  <si>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</si>
  <si>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</si>
  <si>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</si>
  <si>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</si>
  <si>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</si>
  <si>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</si>
  <si>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</si>
  <si>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</si>
  <si>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</si>
  <si>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</si>
  <si>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</si>
  <si>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</si>
  <si>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</si>
  <si>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</si>
  <si>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</si>
  <si>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</si>
  <si>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</si>
  <si>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</si>
  <si>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</si>
  <si>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</si>
  <si>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</si>
  <si>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</si>
  <si>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</si>
  <si>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</si>
  <si>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</si>
  <si>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</si>
  <si>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</si>
  <si>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</si>
  <si>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</si>
  <si>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</si>
  <si>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</si>
  <si>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</si>
  <si>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</si>
  <si>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</si>
  <si>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</si>
  <si>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</si>
  <si>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</si>
  <si>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</si>
  <si>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</si>
  <si>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</si>
  <si>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</si>
  <si>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</si>
  <si>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</si>
  <si>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</si>
  <si>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</si>
  <si>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</si>
  <si>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</si>
  <si>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</si>
  <si>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</si>
  <si>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</si>
  <si>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</si>
  <si>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</si>
  <si>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</si>
  <si>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</si>
  <si>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</si>
  <si>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</si>
  <si>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</si>
  <si>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</si>
  <si>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</si>
  <si>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</si>
  <si>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Centar za odgoj i obrazovanje Krapinske Toplice</t>
  </si>
  <si>
    <t>Ljudevita Gaja 2</t>
  </si>
  <si>
    <t>Štefica Dlesk</t>
  </si>
  <si>
    <t>049500667</t>
  </si>
  <si>
    <t>ured@centar-krapinske-toplice-kr.skole.hr</t>
  </si>
  <si>
    <t>stefica.dlesk@skole.hr</t>
  </si>
  <si>
    <t>Antun Zupanc</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</si>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</sst>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0"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3"/>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3" xfId="0" applyFont="1" applyFill="1" applyBorder="1" applyAlignment="1">
      <alignment horizontal="left" vertical="center"/>
    </xf>
    <xf numFmtId="0" fontId="65" fillId="7" borderId="6" xfId="0" applyFont="1" applyFill="1" applyBorder="1" applyAlignment="1" applyProtection="1">
      <alignment horizontal="left" vertical="center"/>
      <protection hidden="1"/>
    </xf>
    <xf numFmtId="0" fontId="65"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6"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6" fillId="3" borderId="76" xfId="0" applyNumberFormat="1" applyFont="1" applyFill="1" applyBorder="1" applyAlignment="1" applyProtection="1">
      <alignment horizontal="center" vertical="center" wrapText="1"/>
      <protection hidden="1"/>
    </xf>
    <xf numFmtId="0" fontId="66" fillId="3" borderId="77" xfId="0" applyNumberFormat="1" applyFont="1" applyFill="1" applyBorder="1" applyAlignment="1" applyProtection="1">
      <alignment horizontal="center" vertical="center" wrapText="1"/>
      <protection hidden="1"/>
    </xf>
    <xf numFmtId="49" fontId="66"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6"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5"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0" fillId="0" borderId="96"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68" fillId="0" borderId="10"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3" borderId="5" xfId="0" applyNumberFormat="1" applyFont="1" applyFill="1" applyBorder="1" applyAlignment="1" applyProtection="1">
      <alignment horizontal="center" vertical="center" shrinkToFit="1"/>
      <protection hidden="1"/>
    </xf>
    <xf numFmtId="4" fontId="66"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5"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5"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4" fillId="7" borderId="46" xfId="1" applyNumberFormat="1" applyFont="1" applyFill="1" applyBorder="1" applyAlignment="1" applyProtection="1">
      <alignment horizontal="left" vertical="center"/>
      <protection hidden="1"/>
    </xf>
    <xf numFmtId="0" fontId="74" fillId="7" borderId="1" xfId="1" applyFont="1" applyFill="1" applyBorder="1" applyAlignment="1" applyProtection="1">
      <alignment vertical="center"/>
      <protection hidden="1"/>
    </xf>
    <xf numFmtId="0" fontId="74" fillId="7" borderId="47" xfId="1" applyFont="1" applyFill="1" applyBorder="1" applyAlignment="1" applyProtection="1">
      <alignment vertical="center"/>
      <protection hidden="1"/>
    </xf>
    <xf numFmtId="49" fontId="73" fillId="3" borderId="0" xfId="1" applyNumberFormat="1" applyFont="1" applyFill="1" applyBorder="1" applyAlignment="1" applyProtection="1">
      <alignment horizontal="left" vertical="center"/>
      <protection hidden="1"/>
    </xf>
    <xf numFmtId="49" fontId="74" fillId="7" borderId="62" xfId="0" applyNumberFormat="1" applyFont="1" applyFill="1" applyBorder="1" applyAlignment="1" applyProtection="1">
      <alignment horizontal="left" vertical="center" wrapText="1"/>
      <protection hidden="1"/>
    </xf>
    <xf numFmtId="0" fontId="75" fillId="7" borderId="107" xfId="0" applyFont="1" applyFill="1" applyBorder="1" applyAlignment="1" applyProtection="1">
      <alignment horizontal="left" vertical="center" wrapText="1"/>
      <protection hidden="1"/>
    </xf>
    <xf numFmtId="0" fontId="75"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79" fillId="3" borderId="123" xfId="6" applyNumberFormat="1" applyFont="1" applyFill="1" applyBorder="1" applyAlignment="1" applyProtection="1">
      <alignment horizontal="center" vertical="center" wrapText="1"/>
      <protection hidden="1"/>
    </xf>
    <xf numFmtId="0" fontId="79" fillId="3" borderId="123" xfId="0" applyFont="1" applyFill="1" applyBorder="1" applyAlignment="1" applyProtection="1">
      <alignment horizontal="center" vertical="center" wrapText="1"/>
      <protection hidden="1"/>
    </xf>
    <xf numFmtId="0" fontId="79"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6688326</v>
      </c>
      <c r="D2" s="63">
        <f>PRRAS!E12</f>
        <v>7202302</v>
      </c>
      <c r="E2" s="63"/>
      <c r="F2" s="63"/>
      <c r="G2" s="64">
        <f t="shared" ref="G2:G65" si="0">(B2/1000)*(C2*1+D2*2)</f>
        <v>21092.93</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49309</v>
      </c>
      <c r="L10" s="50">
        <f>INT(VALUE(RefStr!B6))</f>
        <v>49309</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04508556</v>
      </c>
      <c r="L11" s="50">
        <f>INT(VALUE(RefStr!B8))</f>
        <v>4508556</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Centar za odgoj i obrazovanje Krapinske Toplice</v>
      </c>
      <c r="L12" s="50">
        <f>LEN(Skriveni!K12)</f>
        <v>47</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49217</v>
      </c>
      <c r="L13" s="50">
        <f>INT(VALUE(RefStr!B12))</f>
        <v>49217</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Krapinske Toplice</v>
      </c>
      <c r="L14" s="50">
        <f>LEN(Skriveni!K14)</f>
        <v>17</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Ljudevita Gaja 2</v>
      </c>
      <c r="L15" s="50">
        <f>LEN(Skriveni!K15)</f>
        <v>16</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212</v>
      </c>
      <c r="L19" s="50">
        <f>INT(VALUE(RefStr!B22))</f>
        <v>212</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02</v>
      </c>
      <c r="L20" s="50">
        <f>IF(ISERROR(RefStr!H2),0,INT(VALUE(RefStr!H2)))</f>
        <v>2</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98491896949</v>
      </c>
      <c r="L21" s="50">
        <f>INT(VALUE(RefStr!K14))</f>
        <v>98491896949</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Štefica Dlesk</v>
      </c>
      <c r="L22" s="50">
        <f>LEN(RefStr!H25)</f>
        <v>13</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049500667</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049500667</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stefica.dlesk@skole.hr</v>
      </c>
      <c r="L25" s="50">
        <f>LEN(RefStr!H29)</f>
        <v>22</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ured@centar-krapinske-toplice-kr.skole.hr</v>
      </c>
      <c r="L26" s="50">
        <f>LEN(RefStr!H31)</f>
        <v>41</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Antun Zupanc</v>
      </c>
      <c r="L27" s="50">
        <f>LEN(RefStr!H33)</f>
        <v>12</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123.630.458,55</v>
      </c>
      <c r="L28" s="50">
        <f>SUM(G2:G1561)</f>
        <v>123630458.55300005</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89425565.711999968</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23795472.127</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9725409.6180000007</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106.64400000000001</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683904.45199999993</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5903391</v>
      </c>
      <c r="D46" s="58">
        <f>PRRAS!E56</f>
        <v>6237000</v>
      </c>
      <c r="E46" s="58">
        <v>0</v>
      </c>
      <c r="F46" s="58">
        <v>0</v>
      </c>
      <c r="G46" s="59">
        <f t="shared" si="0"/>
        <v>826982.59499999997</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6581</v>
      </c>
      <c r="E58" s="58">
        <v>0</v>
      </c>
      <c r="F58" s="58">
        <v>0</v>
      </c>
      <c r="G58" s="59">
        <f t="shared" si="0"/>
        <v>750.23400000000004</v>
      </c>
      <c r="H58" s="59">
        <f t="shared" si="1"/>
        <v>0</v>
      </c>
      <c r="I58" s="60">
        <v>0</v>
      </c>
    </row>
    <row r="59" spans="1:9" x14ac:dyDescent="0.2">
      <c r="A59" s="57">
        <v>151</v>
      </c>
      <c r="B59" s="58">
        <f>PRRAS!C69</f>
        <v>58</v>
      </c>
      <c r="C59" s="58">
        <f>PRRAS!D69</f>
        <v>0</v>
      </c>
      <c r="D59" s="58">
        <f>PRRAS!E69</f>
        <v>6581</v>
      </c>
      <c r="E59" s="58">
        <v>0</v>
      </c>
      <c r="F59" s="58">
        <v>0</v>
      </c>
      <c r="G59" s="59">
        <f t="shared" si="0"/>
        <v>763.39600000000007</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5903391</v>
      </c>
      <c r="D64" s="58">
        <f>PRRAS!E74</f>
        <v>6228414</v>
      </c>
      <c r="E64" s="58">
        <v>0</v>
      </c>
      <c r="F64" s="58">
        <v>0</v>
      </c>
      <c r="G64" s="59">
        <f t="shared" si="0"/>
        <v>1156693.797</v>
      </c>
      <c r="H64" s="59">
        <f t="shared" si="1"/>
        <v>0</v>
      </c>
      <c r="I64" s="60">
        <v>0</v>
      </c>
    </row>
    <row r="65" spans="1:9" x14ac:dyDescent="0.2">
      <c r="A65" s="57">
        <v>151</v>
      </c>
      <c r="B65" s="58">
        <f>PRRAS!C75</f>
        <v>64</v>
      </c>
      <c r="C65" s="58">
        <f>PRRAS!D75</f>
        <v>5903391</v>
      </c>
      <c r="D65" s="58">
        <f>PRRAS!E75</f>
        <v>6182414</v>
      </c>
      <c r="E65" s="58">
        <v>0</v>
      </c>
      <c r="F65" s="58">
        <v>0</v>
      </c>
      <c r="G65" s="59">
        <f t="shared" si="0"/>
        <v>1169166.0160000001</v>
      </c>
      <c r="H65" s="59">
        <f t="shared" si="1"/>
        <v>0</v>
      </c>
      <c r="I65" s="60">
        <v>0</v>
      </c>
    </row>
    <row r="66" spans="1:9" x14ac:dyDescent="0.2">
      <c r="A66" s="57">
        <v>151</v>
      </c>
      <c r="B66" s="58">
        <f>PRRAS!C76</f>
        <v>65</v>
      </c>
      <c r="C66" s="58">
        <f>PRRAS!D76</f>
        <v>0</v>
      </c>
      <c r="D66" s="58">
        <f>PRRAS!E76</f>
        <v>46000</v>
      </c>
      <c r="E66" s="58">
        <v>0</v>
      </c>
      <c r="F66" s="58">
        <v>0</v>
      </c>
      <c r="G66" s="59">
        <f t="shared" ref="G66:G129" si="2">(B66/1000)*(C66*1+D66*2)</f>
        <v>5980</v>
      </c>
      <c r="H66" s="59">
        <f t="shared" ref="H66:H129" si="3">ABS(C66-ROUND(C66,0))+ABS(D66-ROUND(D66,0))</f>
        <v>0</v>
      </c>
      <c r="I66" s="60">
        <v>0</v>
      </c>
    </row>
    <row r="67" spans="1:9" x14ac:dyDescent="0.2">
      <c r="A67" s="57">
        <v>151</v>
      </c>
      <c r="B67" s="58">
        <f>PRRAS!C77</f>
        <v>66</v>
      </c>
      <c r="C67" s="58">
        <f>PRRAS!D77</f>
        <v>0</v>
      </c>
      <c r="D67" s="58">
        <f>PRRAS!E77</f>
        <v>2005</v>
      </c>
      <c r="E67" s="58">
        <v>0</v>
      </c>
      <c r="F67" s="58">
        <v>0</v>
      </c>
      <c r="G67" s="59">
        <f t="shared" si="2"/>
        <v>264.66000000000003</v>
      </c>
      <c r="H67" s="59">
        <f t="shared" si="3"/>
        <v>0</v>
      </c>
      <c r="I67" s="60">
        <v>0</v>
      </c>
    </row>
    <row r="68" spans="1:9" x14ac:dyDescent="0.2">
      <c r="A68" s="57">
        <v>151</v>
      </c>
      <c r="B68" s="58">
        <f>PRRAS!C78</f>
        <v>67</v>
      </c>
      <c r="C68" s="58">
        <f>PRRAS!D78</f>
        <v>0</v>
      </c>
      <c r="D68" s="58">
        <f>PRRAS!E78</f>
        <v>2005</v>
      </c>
      <c r="E68" s="58">
        <v>0</v>
      </c>
      <c r="F68" s="58">
        <v>0</v>
      </c>
      <c r="G68" s="59">
        <f t="shared" si="2"/>
        <v>268.67</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21</v>
      </c>
      <c r="D75" s="58">
        <f>PRRAS!E85</f>
        <v>9</v>
      </c>
      <c r="E75" s="58">
        <v>0</v>
      </c>
      <c r="F75" s="58">
        <v>0</v>
      </c>
      <c r="G75" s="59">
        <f t="shared" si="2"/>
        <v>2.8859999999999997</v>
      </c>
      <c r="H75" s="59">
        <f t="shared" si="3"/>
        <v>0</v>
      </c>
      <c r="I75" s="60">
        <v>0</v>
      </c>
    </row>
    <row r="76" spans="1:9" x14ac:dyDescent="0.2">
      <c r="A76" s="57">
        <v>151</v>
      </c>
      <c r="B76" s="58">
        <f>PRRAS!C86</f>
        <v>75</v>
      </c>
      <c r="C76" s="58">
        <f>PRRAS!D86</f>
        <v>21</v>
      </c>
      <c r="D76" s="58">
        <f>PRRAS!E86</f>
        <v>9</v>
      </c>
      <c r="E76" s="58">
        <v>0</v>
      </c>
      <c r="F76" s="58">
        <v>0</v>
      </c>
      <c r="G76" s="59">
        <f t="shared" si="2"/>
        <v>2.9249999999999998</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21</v>
      </c>
      <c r="D78" s="58">
        <f>PRRAS!E88</f>
        <v>9</v>
      </c>
      <c r="E78" s="58">
        <v>0</v>
      </c>
      <c r="F78" s="58">
        <v>0</v>
      </c>
      <c r="G78" s="59">
        <f t="shared" si="2"/>
        <v>3.0030000000000001</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8072</v>
      </c>
      <c r="D106" s="58">
        <f>PRRAS!E116</f>
        <v>24015</v>
      </c>
      <c r="E106" s="58">
        <v>0</v>
      </c>
      <c r="F106" s="58">
        <v>0</v>
      </c>
      <c r="G106" s="59">
        <f t="shared" si="2"/>
        <v>5890.71</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8072</v>
      </c>
      <c r="D112" s="58">
        <f>PRRAS!E122</f>
        <v>24015</v>
      </c>
      <c r="E112" s="58">
        <v>0</v>
      </c>
      <c r="F112" s="58">
        <v>0</v>
      </c>
      <c r="G112" s="59">
        <f t="shared" si="2"/>
        <v>6227.3220000000001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8072</v>
      </c>
      <c r="D117" s="58">
        <f>PRRAS!E127</f>
        <v>24015</v>
      </c>
      <c r="E117" s="58">
        <v>0</v>
      </c>
      <c r="F117" s="58">
        <v>0</v>
      </c>
      <c r="G117" s="59">
        <f t="shared" si="2"/>
        <v>6507.8320000000003</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45823</v>
      </c>
      <c r="D124" s="58">
        <f>PRRAS!E134</f>
        <v>26848</v>
      </c>
      <c r="E124" s="58">
        <v>0</v>
      </c>
      <c r="F124" s="58">
        <v>0</v>
      </c>
      <c r="G124" s="59">
        <f t="shared" si="2"/>
        <v>12240.837</v>
      </c>
      <c r="H124" s="59">
        <f t="shared" si="3"/>
        <v>0</v>
      </c>
      <c r="I124" s="60">
        <v>0</v>
      </c>
    </row>
    <row r="125" spans="1:9" x14ac:dyDescent="0.2">
      <c r="A125" s="57">
        <v>151</v>
      </c>
      <c r="B125" s="58">
        <f>PRRAS!C135</f>
        <v>124</v>
      </c>
      <c r="C125" s="58">
        <f>PRRAS!D135</f>
        <v>12994</v>
      </c>
      <c r="D125" s="58">
        <f>PRRAS!E135</f>
        <v>12784</v>
      </c>
      <c r="E125" s="58">
        <v>0</v>
      </c>
      <c r="F125" s="58">
        <v>0</v>
      </c>
      <c r="G125" s="59">
        <f t="shared" si="2"/>
        <v>4781.6880000000001</v>
      </c>
      <c r="H125" s="59">
        <f t="shared" si="3"/>
        <v>0</v>
      </c>
      <c r="I125" s="60">
        <v>0</v>
      </c>
    </row>
    <row r="126" spans="1:9" x14ac:dyDescent="0.2">
      <c r="A126" s="57">
        <v>151</v>
      </c>
      <c r="B126" s="58">
        <f>PRRAS!C136</f>
        <v>125</v>
      </c>
      <c r="C126" s="58">
        <f>PRRAS!D136</f>
        <v>7794</v>
      </c>
      <c r="D126" s="58">
        <f>PRRAS!E136</f>
        <v>7084</v>
      </c>
      <c r="E126" s="58">
        <v>0</v>
      </c>
      <c r="F126" s="58">
        <v>0</v>
      </c>
      <c r="G126" s="59">
        <f t="shared" si="2"/>
        <v>2745.25</v>
      </c>
      <c r="H126" s="59">
        <f t="shared" si="3"/>
        <v>0</v>
      </c>
      <c r="I126" s="60">
        <v>0</v>
      </c>
    </row>
    <row r="127" spans="1:9" x14ac:dyDescent="0.2">
      <c r="A127" s="57">
        <v>151</v>
      </c>
      <c r="B127" s="58">
        <f>PRRAS!C137</f>
        <v>126</v>
      </c>
      <c r="C127" s="58">
        <f>PRRAS!D137</f>
        <v>5200</v>
      </c>
      <c r="D127" s="58">
        <f>PRRAS!E137</f>
        <v>5700</v>
      </c>
      <c r="E127" s="58">
        <v>0</v>
      </c>
      <c r="F127" s="58">
        <v>0</v>
      </c>
      <c r="G127" s="59">
        <f t="shared" si="2"/>
        <v>2091.6</v>
      </c>
      <c r="H127" s="59">
        <f t="shared" si="3"/>
        <v>0</v>
      </c>
      <c r="I127" s="60">
        <v>0</v>
      </c>
    </row>
    <row r="128" spans="1:9" x14ac:dyDescent="0.2">
      <c r="A128" s="57">
        <v>151</v>
      </c>
      <c r="B128" s="58">
        <f>PRRAS!C138</f>
        <v>127</v>
      </c>
      <c r="C128" s="58">
        <f>PRRAS!D138</f>
        <v>32829</v>
      </c>
      <c r="D128" s="58">
        <f>PRRAS!E138</f>
        <v>14064</v>
      </c>
      <c r="E128" s="58">
        <v>0</v>
      </c>
      <c r="F128" s="58">
        <v>0</v>
      </c>
      <c r="G128" s="59">
        <f t="shared" si="2"/>
        <v>7741.5389999999998</v>
      </c>
      <c r="H128" s="59">
        <f t="shared" si="3"/>
        <v>0</v>
      </c>
      <c r="I128" s="60">
        <v>0</v>
      </c>
    </row>
    <row r="129" spans="1:9" x14ac:dyDescent="0.2">
      <c r="A129" s="57">
        <v>151</v>
      </c>
      <c r="B129" s="58">
        <f>PRRAS!C139</f>
        <v>128</v>
      </c>
      <c r="C129" s="58">
        <f>PRRAS!D139</f>
        <v>32829</v>
      </c>
      <c r="D129" s="58">
        <f>PRRAS!E139</f>
        <v>14064</v>
      </c>
      <c r="E129" s="58">
        <v>0</v>
      </c>
      <c r="F129" s="58">
        <v>0</v>
      </c>
      <c r="G129" s="59">
        <f t="shared" si="2"/>
        <v>7802.4960000000001</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731019</v>
      </c>
      <c r="D131" s="58">
        <f>PRRAS!E141</f>
        <v>914430</v>
      </c>
      <c r="E131" s="58">
        <v>0</v>
      </c>
      <c r="F131" s="58">
        <v>0</v>
      </c>
      <c r="G131" s="59">
        <f t="shared" si="4"/>
        <v>332784.27</v>
      </c>
      <c r="H131" s="59">
        <f t="shared" si="5"/>
        <v>0</v>
      </c>
      <c r="I131" s="60">
        <v>0</v>
      </c>
    </row>
    <row r="132" spans="1:9" x14ac:dyDescent="0.2">
      <c r="A132" s="57">
        <v>151</v>
      </c>
      <c r="B132" s="58">
        <f>PRRAS!C142</f>
        <v>131</v>
      </c>
      <c r="C132" s="58">
        <f>PRRAS!D142</f>
        <v>731019</v>
      </c>
      <c r="D132" s="58">
        <f>PRRAS!E142</f>
        <v>914430</v>
      </c>
      <c r="E132" s="58">
        <v>0</v>
      </c>
      <c r="F132" s="58">
        <v>0</v>
      </c>
      <c r="G132" s="59">
        <f t="shared" si="4"/>
        <v>335344.14900000003</v>
      </c>
      <c r="H132" s="59">
        <f t="shared" si="5"/>
        <v>0</v>
      </c>
      <c r="I132" s="60">
        <v>0</v>
      </c>
    </row>
    <row r="133" spans="1:9" x14ac:dyDescent="0.2">
      <c r="A133" s="57">
        <v>151</v>
      </c>
      <c r="B133" s="58">
        <f>PRRAS!C143</f>
        <v>132</v>
      </c>
      <c r="C133" s="58">
        <f>PRRAS!D143</f>
        <v>671903</v>
      </c>
      <c r="D133" s="58">
        <f>PRRAS!E143</f>
        <v>779340</v>
      </c>
      <c r="E133" s="58">
        <v>0</v>
      </c>
      <c r="F133" s="58">
        <v>0</v>
      </c>
      <c r="G133" s="59">
        <f t="shared" si="4"/>
        <v>294436.95600000001</v>
      </c>
      <c r="H133" s="59">
        <f t="shared" si="5"/>
        <v>0</v>
      </c>
      <c r="I133" s="60">
        <v>0</v>
      </c>
    </row>
    <row r="134" spans="1:9" x14ac:dyDescent="0.2">
      <c r="A134" s="57">
        <v>151</v>
      </c>
      <c r="B134" s="58">
        <f>PRRAS!C144</f>
        <v>133</v>
      </c>
      <c r="C134" s="58">
        <f>PRRAS!D144</f>
        <v>59116</v>
      </c>
      <c r="D134" s="58">
        <f>PRRAS!E144</f>
        <v>135090</v>
      </c>
      <c r="E134" s="58">
        <v>0</v>
      </c>
      <c r="F134" s="58">
        <v>0</v>
      </c>
      <c r="G134" s="59">
        <f t="shared" si="4"/>
        <v>43796.368000000002</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6596779</v>
      </c>
      <c r="D149" s="58">
        <f>PRRAS!E159</f>
        <v>7082400</v>
      </c>
      <c r="E149" s="58">
        <v>0</v>
      </c>
      <c r="F149" s="58">
        <v>0</v>
      </c>
      <c r="G149" s="59">
        <f t="shared" si="4"/>
        <v>3072713.6919999998</v>
      </c>
      <c r="H149" s="59">
        <f t="shared" si="5"/>
        <v>0</v>
      </c>
      <c r="I149" s="60">
        <v>0</v>
      </c>
    </row>
    <row r="150" spans="1:9" x14ac:dyDescent="0.2">
      <c r="A150" s="57">
        <v>151</v>
      </c>
      <c r="B150" s="58">
        <f>PRRAS!C160</f>
        <v>149</v>
      </c>
      <c r="C150" s="58">
        <f>PRRAS!D160</f>
        <v>5159178</v>
      </c>
      <c r="D150" s="58">
        <f>PRRAS!E160</f>
        <v>5411889</v>
      </c>
      <c r="E150" s="58">
        <v>0</v>
      </c>
      <c r="F150" s="58">
        <v>0</v>
      </c>
      <c r="G150" s="59">
        <f t="shared" si="4"/>
        <v>2381460.4439999997</v>
      </c>
      <c r="H150" s="59">
        <f t="shared" si="5"/>
        <v>0</v>
      </c>
      <c r="I150" s="60">
        <v>0</v>
      </c>
    </row>
    <row r="151" spans="1:9" x14ac:dyDescent="0.2">
      <c r="A151" s="57">
        <v>151</v>
      </c>
      <c r="B151" s="58">
        <f>PRRAS!C161</f>
        <v>150</v>
      </c>
      <c r="C151" s="58">
        <f>PRRAS!D161</f>
        <v>4252098</v>
      </c>
      <c r="D151" s="58">
        <f>PRRAS!E161</f>
        <v>4402117</v>
      </c>
      <c r="E151" s="58">
        <v>0</v>
      </c>
      <c r="F151" s="58">
        <v>0</v>
      </c>
      <c r="G151" s="59">
        <f t="shared" si="4"/>
        <v>1958449.7999999998</v>
      </c>
      <c r="H151" s="59">
        <f t="shared" si="5"/>
        <v>0</v>
      </c>
      <c r="I151" s="60">
        <v>0</v>
      </c>
    </row>
    <row r="152" spans="1:9" x14ac:dyDescent="0.2">
      <c r="A152" s="57">
        <v>151</v>
      </c>
      <c r="B152" s="58">
        <f>PRRAS!C162</f>
        <v>151</v>
      </c>
      <c r="C152" s="58">
        <f>PRRAS!D162</f>
        <v>4009963</v>
      </c>
      <c r="D152" s="58">
        <f>PRRAS!E162</f>
        <v>4168560</v>
      </c>
      <c r="E152" s="58">
        <v>0</v>
      </c>
      <c r="F152" s="58">
        <v>0</v>
      </c>
      <c r="G152" s="59">
        <f t="shared" si="4"/>
        <v>1864409.5330000001</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16436</v>
      </c>
      <c r="D154" s="58">
        <f>PRRAS!E164</f>
        <v>20576</v>
      </c>
      <c r="E154" s="58">
        <v>0</v>
      </c>
      <c r="F154" s="58">
        <v>0</v>
      </c>
      <c r="G154" s="59">
        <f t="shared" si="4"/>
        <v>8810.9639999999999</v>
      </c>
      <c r="H154" s="59">
        <f t="shared" si="5"/>
        <v>0</v>
      </c>
      <c r="I154" s="60">
        <v>0</v>
      </c>
    </row>
    <row r="155" spans="1:9" x14ac:dyDescent="0.2">
      <c r="A155" s="57">
        <v>151</v>
      </c>
      <c r="B155" s="58">
        <f>PRRAS!C165</f>
        <v>154</v>
      </c>
      <c r="C155" s="58">
        <f>PRRAS!D165</f>
        <v>225699</v>
      </c>
      <c r="D155" s="58">
        <f>PRRAS!E165</f>
        <v>212981</v>
      </c>
      <c r="E155" s="58">
        <v>0</v>
      </c>
      <c r="F155" s="58">
        <v>0</v>
      </c>
      <c r="G155" s="59">
        <f t="shared" si="4"/>
        <v>100355.79399999999</v>
      </c>
      <c r="H155" s="59">
        <f t="shared" si="5"/>
        <v>0</v>
      </c>
      <c r="I155" s="60">
        <v>0</v>
      </c>
    </row>
    <row r="156" spans="1:9" x14ac:dyDescent="0.2">
      <c r="A156" s="57">
        <v>151</v>
      </c>
      <c r="B156" s="58">
        <f>PRRAS!C166</f>
        <v>155</v>
      </c>
      <c r="C156" s="58">
        <f>PRRAS!D166</f>
        <v>175719</v>
      </c>
      <c r="D156" s="58">
        <f>PRRAS!E166</f>
        <v>253848</v>
      </c>
      <c r="E156" s="58">
        <v>0</v>
      </c>
      <c r="F156" s="58">
        <v>0</v>
      </c>
      <c r="G156" s="59">
        <f t="shared" si="4"/>
        <v>105929.325</v>
      </c>
      <c r="H156" s="59">
        <f t="shared" si="5"/>
        <v>0</v>
      </c>
      <c r="I156" s="60">
        <v>0</v>
      </c>
    </row>
    <row r="157" spans="1:9" x14ac:dyDescent="0.2">
      <c r="A157" s="57">
        <v>151</v>
      </c>
      <c r="B157" s="58">
        <f>PRRAS!C167</f>
        <v>156</v>
      </c>
      <c r="C157" s="58">
        <f>PRRAS!D167</f>
        <v>731361</v>
      </c>
      <c r="D157" s="58">
        <f>PRRAS!E167</f>
        <v>755924</v>
      </c>
      <c r="E157" s="58">
        <v>0</v>
      </c>
      <c r="F157" s="58">
        <v>0</v>
      </c>
      <c r="G157" s="59">
        <f t="shared" si="4"/>
        <v>349940.60399999999</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659075</v>
      </c>
      <c r="D159" s="58">
        <f>PRRAS!E169</f>
        <v>681211</v>
      </c>
      <c r="E159" s="58">
        <v>0</v>
      </c>
      <c r="F159" s="58">
        <v>0</v>
      </c>
      <c r="G159" s="59">
        <f t="shared" si="4"/>
        <v>319396.52600000001</v>
      </c>
      <c r="H159" s="59">
        <f t="shared" si="5"/>
        <v>0</v>
      </c>
      <c r="I159" s="60">
        <v>0</v>
      </c>
    </row>
    <row r="160" spans="1:9" x14ac:dyDescent="0.2">
      <c r="A160" s="57">
        <v>151</v>
      </c>
      <c r="B160" s="58">
        <f>PRRAS!C170</f>
        <v>159</v>
      </c>
      <c r="C160" s="58">
        <f>PRRAS!D170</f>
        <v>72286</v>
      </c>
      <c r="D160" s="58">
        <f>PRRAS!E170</f>
        <v>74713</v>
      </c>
      <c r="E160" s="58">
        <v>0</v>
      </c>
      <c r="F160" s="58">
        <v>0</v>
      </c>
      <c r="G160" s="59">
        <f t="shared" si="4"/>
        <v>35252.207999999999</v>
      </c>
      <c r="H160" s="59">
        <f t="shared" si="5"/>
        <v>0</v>
      </c>
      <c r="I160" s="60">
        <v>0</v>
      </c>
    </row>
    <row r="161" spans="1:9" x14ac:dyDescent="0.2">
      <c r="A161" s="57">
        <v>151</v>
      </c>
      <c r="B161" s="58">
        <f>PRRAS!C171</f>
        <v>160</v>
      </c>
      <c r="C161" s="58">
        <f>PRRAS!D171</f>
        <v>1072780</v>
      </c>
      <c r="D161" s="58">
        <f>PRRAS!E171</f>
        <v>1278160</v>
      </c>
      <c r="E161" s="58">
        <v>0</v>
      </c>
      <c r="F161" s="58">
        <v>0</v>
      </c>
      <c r="G161" s="59">
        <f t="shared" si="4"/>
        <v>580656</v>
      </c>
      <c r="H161" s="59">
        <f t="shared" si="5"/>
        <v>0</v>
      </c>
      <c r="I161" s="60">
        <v>0</v>
      </c>
    </row>
    <row r="162" spans="1:9" x14ac:dyDescent="0.2">
      <c r="A162" s="57">
        <v>151</v>
      </c>
      <c r="B162" s="58">
        <f>PRRAS!C172</f>
        <v>161</v>
      </c>
      <c r="C162" s="58">
        <f>PRRAS!D172</f>
        <v>347556</v>
      </c>
      <c r="D162" s="58">
        <f>PRRAS!E172</f>
        <v>387992</v>
      </c>
      <c r="E162" s="58">
        <v>0</v>
      </c>
      <c r="F162" s="58">
        <v>0</v>
      </c>
      <c r="G162" s="59">
        <f t="shared" si="4"/>
        <v>180889.94</v>
      </c>
      <c r="H162" s="59">
        <f t="shared" si="5"/>
        <v>0</v>
      </c>
      <c r="I162" s="60">
        <v>0</v>
      </c>
    </row>
    <row r="163" spans="1:9" x14ac:dyDescent="0.2">
      <c r="A163" s="57">
        <v>151</v>
      </c>
      <c r="B163" s="58">
        <f>PRRAS!C173</f>
        <v>162</v>
      </c>
      <c r="C163" s="58">
        <f>PRRAS!D173</f>
        <v>18229</v>
      </c>
      <c r="D163" s="58">
        <f>PRRAS!E173</f>
        <v>16814</v>
      </c>
      <c r="E163" s="58">
        <v>0</v>
      </c>
      <c r="F163" s="58">
        <v>0</v>
      </c>
      <c r="G163" s="59">
        <f t="shared" si="4"/>
        <v>8400.8340000000007</v>
      </c>
      <c r="H163" s="59">
        <f t="shared" si="5"/>
        <v>0</v>
      </c>
      <c r="I163" s="60">
        <v>0</v>
      </c>
    </row>
    <row r="164" spans="1:9" x14ac:dyDescent="0.2">
      <c r="A164" s="57">
        <v>151</v>
      </c>
      <c r="B164" s="58">
        <f>PRRAS!C174</f>
        <v>163</v>
      </c>
      <c r="C164" s="58">
        <f>PRRAS!D174</f>
        <v>313245</v>
      </c>
      <c r="D164" s="58">
        <f>PRRAS!E174</f>
        <v>347502</v>
      </c>
      <c r="E164" s="58">
        <v>0</v>
      </c>
      <c r="F164" s="58">
        <v>0</v>
      </c>
      <c r="G164" s="59">
        <f t="shared" si="4"/>
        <v>164344.587</v>
      </c>
      <c r="H164" s="59">
        <f t="shared" si="5"/>
        <v>0</v>
      </c>
      <c r="I164" s="60">
        <v>0</v>
      </c>
    </row>
    <row r="165" spans="1:9" x14ac:dyDescent="0.2">
      <c r="A165" s="57">
        <v>151</v>
      </c>
      <c r="B165" s="58">
        <f>PRRAS!C175</f>
        <v>164</v>
      </c>
      <c r="C165" s="58">
        <f>PRRAS!D175</f>
        <v>4840</v>
      </c>
      <c r="D165" s="58">
        <f>PRRAS!E175</f>
        <v>5130</v>
      </c>
      <c r="E165" s="58">
        <v>0</v>
      </c>
      <c r="F165" s="58">
        <v>0</v>
      </c>
      <c r="G165" s="59">
        <f t="shared" si="4"/>
        <v>2476.4</v>
      </c>
      <c r="H165" s="59">
        <f t="shared" si="5"/>
        <v>0</v>
      </c>
      <c r="I165" s="60">
        <v>0</v>
      </c>
    </row>
    <row r="166" spans="1:9" x14ac:dyDescent="0.2">
      <c r="A166" s="57">
        <v>151</v>
      </c>
      <c r="B166" s="58">
        <f>PRRAS!C176</f>
        <v>165</v>
      </c>
      <c r="C166" s="58">
        <f>PRRAS!D176</f>
        <v>11242</v>
      </c>
      <c r="D166" s="58">
        <f>PRRAS!E176</f>
        <v>18546</v>
      </c>
      <c r="E166" s="58">
        <v>0</v>
      </c>
      <c r="F166" s="58">
        <v>0</v>
      </c>
      <c r="G166" s="59">
        <f t="shared" si="4"/>
        <v>7975.1100000000006</v>
      </c>
      <c r="H166" s="59">
        <f t="shared" si="5"/>
        <v>0</v>
      </c>
      <c r="I166" s="60">
        <v>0</v>
      </c>
    </row>
    <row r="167" spans="1:9" x14ac:dyDescent="0.2">
      <c r="A167" s="57">
        <v>151</v>
      </c>
      <c r="B167" s="58">
        <f>PRRAS!C177</f>
        <v>166</v>
      </c>
      <c r="C167" s="58">
        <f>PRRAS!D177</f>
        <v>283652</v>
      </c>
      <c r="D167" s="58">
        <f>PRRAS!E177</f>
        <v>284076</v>
      </c>
      <c r="E167" s="58">
        <v>0</v>
      </c>
      <c r="F167" s="58">
        <v>0</v>
      </c>
      <c r="G167" s="59">
        <f t="shared" si="4"/>
        <v>141399.46400000001</v>
      </c>
      <c r="H167" s="59">
        <f t="shared" si="5"/>
        <v>0</v>
      </c>
      <c r="I167" s="60">
        <v>0</v>
      </c>
    </row>
    <row r="168" spans="1:9" x14ac:dyDescent="0.2">
      <c r="A168" s="57">
        <v>151</v>
      </c>
      <c r="B168" s="58">
        <f>PRRAS!C178</f>
        <v>167</v>
      </c>
      <c r="C168" s="58">
        <f>PRRAS!D178</f>
        <v>37094</v>
      </c>
      <c r="D168" s="58">
        <f>PRRAS!E178</f>
        <v>34496</v>
      </c>
      <c r="E168" s="58">
        <v>0</v>
      </c>
      <c r="F168" s="58">
        <v>0</v>
      </c>
      <c r="G168" s="59">
        <f t="shared" si="4"/>
        <v>17716.362000000001</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233720</v>
      </c>
      <c r="D170" s="58">
        <f>PRRAS!E180</f>
        <v>237857</v>
      </c>
      <c r="E170" s="58">
        <v>0</v>
      </c>
      <c r="F170" s="58">
        <v>0</v>
      </c>
      <c r="G170" s="59">
        <f t="shared" si="4"/>
        <v>119894.34600000001</v>
      </c>
      <c r="H170" s="59">
        <f t="shared" si="5"/>
        <v>0</v>
      </c>
      <c r="I170" s="60">
        <v>0</v>
      </c>
    </row>
    <row r="171" spans="1:9" x14ac:dyDescent="0.2">
      <c r="A171" s="57">
        <v>151</v>
      </c>
      <c r="B171" s="58">
        <f>PRRAS!C181</f>
        <v>170</v>
      </c>
      <c r="C171" s="58">
        <f>PRRAS!D181</f>
        <v>7248</v>
      </c>
      <c r="D171" s="58">
        <f>PRRAS!E181</f>
        <v>8040</v>
      </c>
      <c r="E171" s="58">
        <v>0</v>
      </c>
      <c r="F171" s="58">
        <v>0</v>
      </c>
      <c r="G171" s="59">
        <f t="shared" si="4"/>
        <v>3965.76</v>
      </c>
      <c r="H171" s="59">
        <f t="shared" si="5"/>
        <v>0</v>
      </c>
      <c r="I171" s="60">
        <v>0</v>
      </c>
    </row>
    <row r="172" spans="1:9" x14ac:dyDescent="0.2">
      <c r="A172" s="57">
        <v>151</v>
      </c>
      <c r="B172" s="58">
        <f>PRRAS!C182</f>
        <v>171</v>
      </c>
      <c r="C172" s="58">
        <f>PRRAS!D182</f>
        <v>4979</v>
      </c>
      <c r="D172" s="58">
        <f>PRRAS!E182</f>
        <v>2763</v>
      </c>
      <c r="E172" s="58">
        <v>0</v>
      </c>
      <c r="F172" s="58">
        <v>0</v>
      </c>
      <c r="G172" s="59">
        <f t="shared" si="4"/>
        <v>1796.3550000000002</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611</v>
      </c>
      <c r="D174" s="58">
        <f>PRRAS!E184</f>
        <v>920</v>
      </c>
      <c r="E174" s="58">
        <v>0</v>
      </c>
      <c r="F174" s="58">
        <v>0</v>
      </c>
      <c r="G174" s="59">
        <f t="shared" si="4"/>
        <v>424.02299999999997</v>
      </c>
      <c r="H174" s="59">
        <f t="shared" si="5"/>
        <v>0</v>
      </c>
      <c r="I174" s="60">
        <v>0</v>
      </c>
    </row>
    <row r="175" spans="1:9" x14ac:dyDescent="0.2">
      <c r="A175" s="57">
        <v>151</v>
      </c>
      <c r="B175" s="58">
        <f>PRRAS!C185</f>
        <v>174</v>
      </c>
      <c r="C175" s="58">
        <f>PRRAS!D185</f>
        <v>403211</v>
      </c>
      <c r="D175" s="58">
        <f>PRRAS!E185</f>
        <v>548112</v>
      </c>
      <c r="E175" s="58">
        <v>0</v>
      </c>
      <c r="F175" s="58">
        <v>0</v>
      </c>
      <c r="G175" s="59">
        <f t="shared" si="4"/>
        <v>260901.68999999997</v>
      </c>
      <c r="H175" s="59">
        <f t="shared" si="5"/>
        <v>0</v>
      </c>
      <c r="I175" s="60">
        <v>0</v>
      </c>
    </row>
    <row r="176" spans="1:9" x14ac:dyDescent="0.2">
      <c r="A176" s="57">
        <v>151</v>
      </c>
      <c r="B176" s="58">
        <f>PRRAS!C186</f>
        <v>175</v>
      </c>
      <c r="C176" s="58">
        <f>PRRAS!D186</f>
        <v>244384</v>
      </c>
      <c r="D176" s="58">
        <f>PRRAS!E186</f>
        <v>329168</v>
      </c>
      <c r="E176" s="58">
        <v>0</v>
      </c>
      <c r="F176" s="58">
        <v>0</v>
      </c>
      <c r="G176" s="59">
        <f t="shared" si="4"/>
        <v>157976</v>
      </c>
      <c r="H176" s="59">
        <f t="shared" si="5"/>
        <v>0</v>
      </c>
      <c r="I176" s="60">
        <v>0</v>
      </c>
    </row>
    <row r="177" spans="1:9" x14ac:dyDescent="0.2">
      <c r="A177" s="57">
        <v>151</v>
      </c>
      <c r="B177" s="58">
        <f>PRRAS!C187</f>
        <v>176</v>
      </c>
      <c r="C177" s="58">
        <f>PRRAS!D187</f>
        <v>73899</v>
      </c>
      <c r="D177" s="58">
        <f>PRRAS!E187</f>
        <v>125711</v>
      </c>
      <c r="E177" s="58">
        <v>0</v>
      </c>
      <c r="F177" s="58">
        <v>0</v>
      </c>
      <c r="G177" s="59">
        <f t="shared" si="4"/>
        <v>57256.495999999999</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22955</v>
      </c>
      <c r="D179" s="58">
        <f>PRRAS!E189</f>
        <v>34634</v>
      </c>
      <c r="E179" s="58">
        <v>0</v>
      </c>
      <c r="F179" s="58">
        <v>0</v>
      </c>
      <c r="G179" s="59">
        <f t="shared" si="4"/>
        <v>16415.694</v>
      </c>
      <c r="H179" s="59">
        <f t="shared" si="5"/>
        <v>0</v>
      </c>
      <c r="I179" s="60">
        <v>0</v>
      </c>
    </row>
    <row r="180" spans="1:9" x14ac:dyDescent="0.2">
      <c r="A180" s="57">
        <v>151</v>
      </c>
      <c r="B180" s="58">
        <f>PRRAS!C190</f>
        <v>179</v>
      </c>
      <c r="C180" s="58">
        <f>PRRAS!D190</f>
        <v>43654</v>
      </c>
      <c r="D180" s="58">
        <f>PRRAS!E190</f>
        <v>43473</v>
      </c>
      <c r="E180" s="58">
        <v>0</v>
      </c>
      <c r="F180" s="58">
        <v>0</v>
      </c>
      <c r="G180" s="59">
        <f t="shared" si="4"/>
        <v>23377.399999999998</v>
      </c>
      <c r="H180" s="59">
        <f t="shared" si="5"/>
        <v>0</v>
      </c>
      <c r="I180" s="60">
        <v>0</v>
      </c>
    </row>
    <row r="181" spans="1:9" x14ac:dyDescent="0.2">
      <c r="A181" s="57">
        <v>151</v>
      </c>
      <c r="B181" s="58">
        <f>PRRAS!C191</f>
        <v>180</v>
      </c>
      <c r="C181" s="58">
        <f>PRRAS!D191</f>
        <v>3100</v>
      </c>
      <c r="D181" s="58">
        <f>PRRAS!E191</f>
        <v>0</v>
      </c>
      <c r="E181" s="58">
        <v>0</v>
      </c>
      <c r="F181" s="58">
        <v>0</v>
      </c>
      <c r="G181" s="59">
        <f t="shared" si="4"/>
        <v>558</v>
      </c>
      <c r="H181" s="59">
        <f t="shared" si="5"/>
        <v>0</v>
      </c>
      <c r="I181" s="60">
        <v>0</v>
      </c>
    </row>
    <row r="182" spans="1:9" x14ac:dyDescent="0.2">
      <c r="A182" s="57">
        <v>151</v>
      </c>
      <c r="B182" s="58">
        <f>PRRAS!C192</f>
        <v>181</v>
      </c>
      <c r="C182" s="58">
        <f>PRRAS!D192</f>
        <v>0</v>
      </c>
      <c r="D182" s="58">
        <f>PRRAS!E192</f>
        <v>0</v>
      </c>
      <c r="E182" s="58">
        <v>0</v>
      </c>
      <c r="F182" s="58">
        <v>0</v>
      </c>
      <c r="G182" s="59">
        <f t="shared" si="4"/>
        <v>0</v>
      </c>
      <c r="H182" s="59">
        <f t="shared" si="5"/>
        <v>0</v>
      </c>
      <c r="I182" s="60">
        <v>0</v>
      </c>
    </row>
    <row r="183" spans="1:9" x14ac:dyDescent="0.2">
      <c r="A183" s="57">
        <v>151</v>
      </c>
      <c r="B183" s="58">
        <f>PRRAS!C193</f>
        <v>182</v>
      </c>
      <c r="C183" s="58">
        <f>PRRAS!D193</f>
        <v>13544</v>
      </c>
      <c r="D183" s="58">
        <f>PRRAS!E193</f>
        <v>13651</v>
      </c>
      <c r="E183" s="58">
        <v>0</v>
      </c>
      <c r="F183" s="58">
        <v>0</v>
      </c>
      <c r="G183" s="59">
        <f t="shared" si="4"/>
        <v>7433.9719999999998</v>
      </c>
      <c r="H183" s="59">
        <f t="shared" si="5"/>
        <v>0</v>
      </c>
      <c r="I183" s="60">
        <v>0</v>
      </c>
    </row>
    <row r="184" spans="1:9" x14ac:dyDescent="0.2">
      <c r="A184" s="57">
        <v>151</v>
      </c>
      <c r="B184" s="58">
        <f>PRRAS!C194</f>
        <v>183</v>
      </c>
      <c r="C184" s="58">
        <f>PRRAS!D194</f>
        <v>1675</v>
      </c>
      <c r="D184" s="58">
        <f>PRRAS!E194</f>
        <v>1475</v>
      </c>
      <c r="E184" s="58">
        <v>0</v>
      </c>
      <c r="F184" s="58">
        <v>0</v>
      </c>
      <c r="G184" s="59">
        <f t="shared" si="4"/>
        <v>846.375</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38361</v>
      </c>
      <c r="D186" s="58">
        <f>PRRAS!E196</f>
        <v>57980</v>
      </c>
      <c r="E186" s="58">
        <v>0</v>
      </c>
      <c r="F186" s="58">
        <v>0</v>
      </c>
      <c r="G186" s="59">
        <f t="shared" si="4"/>
        <v>28549.384999999998</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9190</v>
      </c>
      <c r="D188" s="58">
        <f>PRRAS!E198</f>
        <v>19954</v>
      </c>
      <c r="E188" s="58">
        <v>0</v>
      </c>
      <c r="F188" s="58">
        <v>0</v>
      </c>
      <c r="G188" s="59">
        <f t="shared" si="4"/>
        <v>9181.3259999999991</v>
      </c>
      <c r="H188" s="59">
        <f t="shared" si="5"/>
        <v>0</v>
      </c>
      <c r="I188" s="60">
        <v>0</v>
      </c>
    </row>
    <row r="189" spans="1:9" x14ac:dyDescent="0.2">
      <c r="A189" s="57">
        <v>151</v>
      </c>
      <c r="B189" s="58">
        <f>PRRAS!C199</f>
        <v>188</v>
      </c>
      <c r="C189" s="58">
        <f>PRRAS!D199</f>
        <v>3748</v>
      </c>
      <c r="D189" s="58">
        <f>PRRAS!E199</f>
        <v>5023</v>
      </c>
      <c r="E189" s="58">
        <v>0</v>
      </c>
      <c r="F189" s="58">
        <v>0</v>
      </c>
      <c r="G189" s="59">
        <f t="shared" si="4"/>
        <v>2593.2719999999999</v>
      </c>
      <c r="H189" s="59">
        <f t="shared" si="5"/>
        <v>0</v>
      </c>
      <c r="I189" s="60">
        <v>0</v>
      </c>
    </row>
    <row r="190" spans="1:9" x14ac:dyDescent="0.2">
      <c r="A190" s="57">
        <v>151</v>
      </c>
      <c r="B190" s="58">
        <f>PRRAS!C200</f>
        <v>189</v>
      </c>
      <c r="C190" s="58">
        <f>PRRAS!D200</f>
        <v>1150</v>
      </c>
      <c r="D190" s="58">
        <f>PRRAS!E200</f>
        <v>800</v>
      </c>
      <c r="E190" s="58">
        <v>0</v>
      </c>
      <c r="F190" s="58">
        <v>0</v>
      </c>
      <c r="G190" s="59">
        <f t="shared" si="4"/>
        <v>519.75</v>
      </c>
      <c r="H190" s="59">
        <f t="shared" si="5"/>
        <v>0</v>
      </c>
      <c r="I190" s="60">
        <v>0</v>
      </c>
    </row>
    <row r="191" spans="1:9" x14ac:dyDescent="0.2">
      <c r="A191" s="57">
        <v>151</v>
      </c>
      <c r="B191" s="58">
        <f>PRRAS!C201</f>
        <v>190</v>
      </c>
      <c r="C191" s="58">
        <f>PRRAS!D201</f>
        <v>4362</v>
      </c>
      <c r="D191" s="58">
        <f>PRRAS!E201</f>
        <v>11250</v>
      </c>
      <c r="E191" s="58">
        <v>0</v>
      </c>
      <c r="F191" s="58">
        <v>0</v>
      </c>
      <c r="G191" s="59">
        <f t="shared" si="4"/>
        <v>5103.78</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19911</v>
      </c>
      <c r="D193" s="58">
        <f>PRRAS!E203</f>
        <v>20953</v>
      </c>
      <c r="E193" s="58">
        <v>0</v>
      </c>
      <c r="F193" s="58">
        <v>0</v>
      </c>
      <c r="G193" s="59">
        <f t="shared" si="4"/>
        <v>11868.864</v>
      </c>
      <c r="H193" s="59">
        <f t="shared" si="5"/>
        <v>0</v>
      </c>
      <c r="I193" s="60">
        <v>0</v>
      </c>
    </row>
    <row r="194" spans="1:9" x14ac:dyDescent="0.2">
      <c r="A194" s="57">
        <v>151</v>
      </c>
      <c r="B194" s="58">
        <f>PRRAS!C204</f>
        <v>193</v>
      </c>
      <c r="C194" s="58">
        <f>PRRAS!D204</f>
        <v>4986</v>
      </c>
      <c r="D194" s="58">
        <f>PRRAS!E204</f>
        <v>5026</v>
      </c>
      <c r="E194" s="58">
        <v>0</v>
      </c>
      <c r="F194" s="58">
        <v>0</v>
      </c>
      <c r="G194" s="59">
        <f t="shared" ref="G194:G257" si="6">(B194/1000)*(C194*1+D194*2)</f>
        <v>2902.3340000000003</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4986</v>
      </c>
      <c r="D208" s="58">
        <f>PRRAS!E218</f>
        <v>5026</v>
      </c>
      <c r="E208" s="58">
        <v>0</v>
      </c>
      <c r="F208" s="58">
        <v>0</v>
      </c>
      <c r="G208" s="59">
        <f t="shared" si="6"/>
        <v>3112.866</v>
      </c>
      <c r="H208" s="59">
        <f t="shared" si="7"/>
        <v>0</v>
      </c>
      <c r="I208" s="60">
        <v>0</v>
      </c>
    </row>
    <row r="209" spans="1:9" x14ac:dyDescent="0.2">
      <c r="A209" s="57">
        <v>151</v>
      </c>
      <c r="B209" s="58">
        <f>PRRAS!C219</f>
        <v>208</v>
      </c>
      <c r="C209" s="58">
        <f>PRRAS!D219</f>
        <v>3992</v>
      </c>
      <c r="D209" s="58">
        <f>PRRAS!E219</f>
        <v>4092</v>
      </c>
      <c r="E209" s="58">
        <v>0</v>
      </c>
      <c r="F209" s="58">
        <v>0</v>
      </c>
      <c r="G209" s="59">
        <f t="shared" si="6"/>
        <v>2532.6079999999997</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994</v>
      </c>
      <c r="D212" s="58">
        <f>PRRAS!E222</f>
        <v>934</v>
      </c>
      <c r="E212" s="58">
        <v>0</v>
      </c>
      <c r="F212" s="58">
        <v>0</v>
      </c>
      <c r="G212" s="59">
        <f t="shared" si="6"/>
        <v>603.88199999999995</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359835</v>
      </c>
      <c r="D247" s="58">
        <f>PRRAS!E257</f>
        <v>387325</v>
      </c>
      <c r="E247" s="58">
        <v>0</v>
      </c>
      <c r="F247" s="58">
        <v>0</v>
      </c>
      <c r="G247" s="59">
        <f t="shared" si="6"/>
        <v>279083.31</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359835</v>
      </c>
      <c r="D254" s="58">
        <f>PRRAS!E264</f>
        <v>387325</v>
      </c>
      <c r="E254" s="58">
        <v>0</v>
      </c>
      <c r="F254" s="58">
        <v>0</v>
      </c>
      <c r="G254" s="59">
        <f t="shared" si="6"/>
        <v>287024.70500000002</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359835</v>
      </c>
      <c r="D256" s="58">
        <f>PRRAS!E266</f>
        <v>387325</v>
      </c>
      <c r="E256" s="58">
        <v>0</v>
      </c>
      <c r="F256" s="58">
        <v>0</v>
      </c>
      <c r="G256" s="59">
        <f t="shared" si="6"/>
        <v>289293.67499999999</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6596779</v>
      </c>
      <c r="D282" s="58">
        <f>PRRAS!E292</f>
        <v>7082400</v>
      </c>
      <c r="E282" s="58">
        <v>0</v>
      </c>
      <c r="F282" s="58">
        <v>0</v>
      </c>
      <c r="G282" s="59">
        <f t="shared" si="8"/>
        <v>5834003.699000001</v>
      </c>
      <c r="H282" s="59">
        <f t="shared" si="9"/>
        <v>0</v>
      </c>
      <c r="I282" s="60">
        <v>0</v>
      </c>
    </row>
    <row r="283" spans="1:9" x14ac:dyDescent="0.2">
      <c r="A283" s="57">
        <v>151</v>
      </c>
      <c r="B283" s="58">
        <f>PRRAS!C293</f>
        <v>282</v>
      </c>
      <c r="C283" s="58">
        <f>PRRAS!D293</f>
        <v>91547</v>
      </c>
      <c r="D283" s="58">
        <f>PRRAS!E293</f>
        <v>119902</v>
      </c>
      <c r="E283" s="58">
        <v>0</v>
      </c>
      <c r="F283" s="58">
        <v>0</v>
      </c>
      <c r="G283" s="59">
        <f t="shared" si="8"/>
        <v>93440.981999999989</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89268</v>
      </c>
      <c r="D285" s="58">
        <f>PRRAS!E295</f>
        <v>98223</v>
      </c>
      <c r="E285" s="58">
        <v>0</v>
      </c>
      <c r="F285" s="58">
        <v>0</v>
      </c>
      <c r="G285" s="59">
        <f t="shared" si="8"/>
        <v>81142.775999999998</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4713</v>
      </c>
      <c r="D287" s="58">
        <f>PRRAS!E297</f>
        <v>2511</v>
      </c>
      <c r="E287" s="58">
        <v>0</v>
      </c>
      <c r="F287" s="58">
        <v>0</v>
      </c>
      <c r="G287" s="59">
        <f t="shared" si="8"/>
        <v>2784.2099999999996</v>
      </c>
      <c r="H287" s="59">
        <f t="shared" si="9"/>
        <v>0</v>
      </c>
      <c r="I287" s="60">
        <v>0</v>
      </c>
    </row>
    <row r="288" spans="1:9" x14ac:dyDescent="0.2">
      <c r="A288" s="57">
        <v>151</v>
      </c>
      <c r="B288" s="58">
        <f>PRRAS!C298</f>
        <v>287</v>
      </c>
      <c r="C288" s="58">
        <f>PRRAS!D298</f>
        <v>2045</v>
      </c>
      <c r="D288" s="58">
        <f>PRRAS!E298</f>
        <v>1649</v>
      </c>
      <c r="E288" s="58">
        <v>0</v>
      </c>
      <c r="F288" s="58">
        <v>0</v>
      </c>
      <c r="G288" s="59">
        <f t="shared" si="8"/>
        <v>1533.4409999999998</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82591</v>
      </c>
      <c r="D342" s="58">
        <f>PRRAS!E353</f>
        <v>119250</v>
      </c>
      <c r="E342" s="58">
        <v>0</v>
      </c>
      <c r="F342" s="58">
        <v>0</v>
      </c>
      <c r="G342" s="59">
        <f t="shared" si="10"/>
        <v>109492.031</v>
      </c>
      <c r="H342" s="59">
        <f t="shared" si="11"/>
        <v>0</v>
      </c>
      <c r="I342" s="60">
        <v>0</v>
      </c>
    </row>
    <row r="343" spans="1:9" x14ac:dyDescent="0.2">
      <c r="A343" s="57">
        <v>151</v>
      </c>
      <c r="B343" s="58">
        <f>PRRAS!C354</f>
        <v>342</v>
      </c>
      <c r="C343" s="58">
        <f>PRRAS!D354</f>
        <v>0</v>
      </c>
      <c r="D343" s="58">
        <f>PRRAS!E354</f>
        <v>1043</v>
      </c>
      <c r="E343" s="58">
        <v>0</v>
      </c>
      <c r="F343" s="58">
        <v>0</v>
      </c>
      <c r="G343" s="59">
        <f t="shared" si="10"/>
        <v>713.41200000000003</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1043</v>
      </c>
      <c r="E348" s="58">
        <v>0</v>
      </c>
      <c r="F348" s="58">
        <v>0</v>
      </c>
      <c r="G348" s="59">
        <f t="shared" si="10"/>
        <v>723.84199999999998</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1043</v>
      </c>
      <c r="E351" s="58">
        <v>0</v>
      </c>
      <c r="F351" s="58">
        <v>0</v>
      </c>
      <c r="G351" s="59">
        <f t="shared" si="10"/>
        <v>730.09999999999991</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82591</v>
      </c>
      <c r="D355" s="58">
        <f>PRRAS!E366</f>
        <v>118207</v>
      </c>
      <c r="E355" s="58">
        <v>0</v>
      </c>
      <c r="F355" s="58">
        <v>0</v>
      </c>
      <c r="G355" s="59">
        <f t="shared" si="10"/>
        <v>112927.76999999999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82591</v>
      </c>
      <c r="D361" s="58">
        <f>PRRAS!E372</f>
        <v>118207</v>
      </c>
      <c r="E361" s="58">
        <v>0</v>
      </c>
      <c r="F361" s="58">
        <v>0</v>
      </c>
      <c r="G361" s="59">
        <f t="shared" si="10"/>
        <v>114841.8</v>
      </c>
      <c r="H361" s="59">
        <f t="shared" si="11"/>
        <v>0</v>
      </c>
      <c r="I361" s="60">
        <v>0</v>
      </c>
    </row>
    <row r="362" spans="1:9" x14ac:dyDescent="0.2">
      <c r="A362" s="57">
        <v>151</v>
      </c>
      <c r="B362" s="58">
        <f>PRRAS!C373</f>
        <v>361</v>
      </c>
      <c r="C362" s="58">
        <f>PRRAS!D373</f>
        <v>78991</v>
      </c>
      <c r="D362" s="58">
        <f>PRRAS!E373</f>
        <v>55160</v>
      </c>
      <c r="E362" s="58">
        <v>0</v>
      </c>
      <c r="F362" s="58">
        <v>0</v>
      </c>
      <c r="G362" s="59">
        <f t="shared" si="10"/>
        <v>68341.270999999993</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3600</v>
      </c>
      <c r="D368" s="58">
        <f>PRRAS!E379</f>
        <v>63047</v>
      </c>
      <c r="E368" s="58">
        <v>0</v>
      </c>
      <c r="F368" s="58">
        <v>0</v>
      </c>
      <c r="G368" s="59">
        <f t="shared" si="10"/>
        <v>47597.697999999997</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82591</v>
      </c>
      <c r="D400" s="58">
        <f>PRRAS!E411</f>
        <v>119250</v>
      </c>
      <c r="E400" s="58">
        <v>0</v>
      </c>
      <c r="F400" s="58">
        <v>0</v>
      </c>
      <c r="G400" s="59">
        <f t="shared" si="12"/>
        <v>128115.30900000001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6688326</v>
      </c>
      <c r="D404" s="58">
        <f>PRRAS!E415</f>
        <v>7202302</v>
      </c>
      <c r="E404" s="58">
        <v>0</v>
      </c>
      <c r="F404" s="58">
        <v>0</v>
      </c>
      <c r="G404" s="59">
        <f t="shared" si="12"/>
        <v>8500450.790000001</v>
      </c>
      <c r="H404" s="59">
        <f t="shared" si="13"/>
        <v>0</v>
      </c>
      <c r="I404" s="60">
        <v>0</v>
      </c>
    </row>
    <row r="405" spans="1:9" x14ac:dyDescent="0.2">
      <c r="A405" s="57">
        <v>151</v>
      </c>
      <c r="B405" s="58">
        <f>PRRAS!C416</f>
        <v>404</v>
      </c>
      <c r="C405" s="58">
        <f>PRRAS!D416</f>
        <v>6679370</v>
      </c>
      <c r="D405" s="58">
        <f>PRRAS!E416</f>
        <v>7201650</v>
      </c>
      <c r="E405" s="58">
        <v>0</v>
      </c>
      <c r="F405" s="58">
        <v>0</v>
      </c>
      <c r="G405" s="59">
        <f t="shared" si="12"/>
        <v>8517398.6799999997</v>
      </c>
      <c r="H405" s="59">
        <f t="shared" si="13"/>
        <v>0</v>
      </c>
      <c r="I405" s="60">
        <v>0</v>
      </c>
    </row>
    <row r="406" spans="1:9" x14ac:dyDescent="0.2">
      <c r="A406" s="57">
        <v>151</v>
      </c>
      <c r="B406" s="58">
        <f>PRRAS!C417</f>
        <v>405</v>
      </c>
      <c r="C406" s="58">
        <f>PRRAS!D417</f>
        <v>8956</v>
      </c>
      <c r="D406" s="58">
        <f>PRRAS!E417</f>
        <v>652</v>
      </c>
      <c r="E406" s="58">
        <v>0</v>
      </c>
      <c r="F406" s="58">
        <v>0</v>
      </c>
      <c r="G406" s="59">
        <f t="shared" si="12"/>
        <v>4155.3</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89268</v>
      </c>
      <c r="D408" s="58">
        <f>PRRAS!E419</f>
        <v>98223</v>
      </c>
      <c r="E408" s="58">
        <v>0</v>
      </c>
      <c r="F408" s="58">
        <v>0</v>
      </c>
      <c r="G408" s="59">
        <f t="shared" si="12"/>
        <v>116285.598</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4713</v>
      </c>
      <c r="D410" s="58">
        <f>PRRAS!E421</f>
        <v>2511</v>
      </c>
      <c r="E410" s="58">
        <v>0</v>
      </c>
      <c r="F410" s="58">
        <v>0</v>
      </c>
      <c r="G410" s="59">
        <f t="shared" si="12"/>
        <v>3981.6149999999998</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6688326</v>
      </c>
      <c r="D630" s="58">
        <f>PRRAS!E642</f>
        <v>7202302</v>
      </c>
      <c r="E630" s="58">
        <v>0</v>
      </c>
      <c r="F630" s="58">
        <v>0</v>
      </c>
      <c r="G630" s="59">
        <f t="shared" si="18"/>
        <v>13267452.970000001</v>
      </c>
      <c r="H630" s="59">
        <f t="shared" si="19"/>
        <v>0</v>
      </c>
      <c r="I630" s="60">
        <v>0</v>
      </c>
    </row>
    <row r="631" spans="1:9" x14ac:dyDescent="0.2">
      <c r="A631" s="57">
        <v>151</v>
      </c>
      <c r="B631" s="58">
        <f>PRRAS!C643</f>
        <v>630</v>
      </c>
      <c r="C631" s="58">
        <f>PRRAS!D643</f>
        <v>6679370</v>
      </c>
      <c r="D631" s="58">
        <f>PRRAS!E643</f>
        <v>7201650</v>
      </c>
      <c r="E631" s="58">
        <v>0</v>
      </c>
      <c r="F631" s="58">
        <v>0</v>
      </c>
      <c r="G631" s="59">
        <f t="shared" si="18"/>
        <v>13282082.1</v>
      </c>
      <c r="H631" s="59">
        <f t="shared" si="19"/>
        <v>0</v>
      </c>
      <c r="I631" s="60">
        <v>0</v>
      </c>
    </row>
    <row r="632" spans="1:9" x14ac:dyDescent="0.2">
      <c r="A632" s="57">
        <v>151</v>
      </c>
      <c r="B632" s="58">
        <f>PRRAS!C644</f>
        <v>631</v>
      </c>
      <c r="C632" s="58">
        <f>PRRAS!D644</f>
        <v>8956</v>
      </c>
      <c r="D632" s="58">
        <f>PRRAS!E644</f>
        <v>652</v>
      </c>
      <c r="E632" s="58">
        <v>0</v>
      </c>
      <c r="F632" s="58">
        <v>0</v>
      </c>
      <c r="G632" s="59">
        <f t="shared" si="18"/>
        <v>6474.06</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89268</v>
      </c>
      <c r="D634" s="58">
        <f>PRRAS!E646</f>
        <v>98223</v>
      </c>
      <c r="E634" s="58">
        <v>0</v>
      </c>
      <c r="F634" s="58">
        <v>0</v>
      </c>
      <c r="G634" s="59">
        <f t="shared" si="18"/>
        <v>180856.962</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98224</v>
      </c>
      <c r="D636" s="58">
        <f>PRRAS!E648</f>
        <v>98875</v>
      </c>
      <c r="E636" s="58">
        <v>0</v>
      </c>
      <c r="F636" s="58">
        <v>0</v>
      </c>
      <c r="G636" s="59">
        <f t="shared" si="18"/>
        <v>187943.49</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515508</v>
      </c>
      <c r="D638" s="58">
        <f>PRRAS!E650</f>
        <v>453949</v>
      </c>
      <c r="E638" s="58">
        <v>0</v>
      </c>
      <c r="F638" s="58">
        <v>0</v>
      </c>
      <c r="G638" s="59">
        <f t="shared" si="18"/>
        <v>906709.62199999997</v>
      </c>
      <c r="H638" s="59">
        <f t="shared" si="19"/>
        <v>0</v>
      </c>
      <c r="I638" s="60">
        <v>0</v>
      </c>
    </row>
    <row r="639" spans="1:9" x14ac:dyDescent="0.2">
      <c r="A639" s="57">
        <v>151</v>
      </c>
      <c r="B639" s="58">
        <f>PRRAS!C652</f>
        <v>638</v>
      </c>
      <c r="C639" s="58">
        <f>PRRAS!D652</f>
        <v>200305</v>
      </c>
      <c r="D639" s="58">
        <f>PRRAS!E652</f>
        <v>172282</v>
      </c>
      <c r="E639" s="58">
        <v>0</v>
      </c>
      <c r="F639" s="58">
        <v>0</v>
      </c>
      <c r="G639" s="59">
        <f t="shared" si="18"/>
        <v>347626.42200000002</v>
      </c>
      <c r="H639" s="59">
        <f t="shared" si="19"/>
        <v>0</v>
      </c>
      <c r="I639" s="60">
        <v>0</v>
      </c>
    </row>
    <row r="640" spans="1:9" x14ac:dyDescent="0.2">
      <c r="A640" s="57">
        <v>151</v>
      </c>
      <c r="B640" s="58">
        <f>PRRAS!C653</f>
        <v>639</v>
      </c>
      <c r="C640" s="58">
        <f>PRRAS!D653</f>
        <v>1374466</v>
      </c>
      <c r="D640" s="58">
        <f>PRRAS!E653</f>
        <v>1717027</v>
      </c>
      <c r="E640" s="58">
        <v>0</v>
      </c>
      <c r="F640" s="58">
        <v>0</v>
      </c>
      <c r="G640" s="59">
        <f t="shared" si="18"/>
        <v>3072644.2800000003</v>
      </c>
      <c r="H640" s="59">
        <f t="shared" si="19"/>
        <v>0</v>
      </c>
      <c r="I640" s="60">
        <v>0</v>
      </c>
    </row>
    <row r="641" spans="1:9" x14ac:dyDescent="0.2">
      <c r="A641" s="57">
        <v>151</v>
      </c>
      <c r="B641" s="58">
        <f>PRRAS!C654</f>
        <v>640</v>
      </c>
      <c r="C641" s="58">
        <f>PRRAS!D654</f>
        <v>1402488</v>
      </c>
      <c r="D641" s="58">
        <f>PRRAS!E654</f>
        <v>1539807</v>
      </c>
      <c r="E641" s="58">
        <v>0</v>
      </c>
      <c r="F641" s="58">
        <v>0</v>
      </c>
      <c r="G641" s="59">
        <f t="shared" si="18"/>
        <v>2868545.2800000003</v>
      </c>
      <c r="H641" s="59">
        <f t="shared" si="19"/>
        <v>0</v>
      </c>
      <c r="I641" s="60">
        <v>0</v>
      </c>
    </row>
    <row r="642" spans="1:9" x14ac:dyDescent="0.2">
      <c r="A642" s="57">
        <v>151</v>
      </c>
      <c r="B642" s="58">
        <f>PRRAS!C655</f>
        <v>641</v>
      </c>
      <c r="C642" s="58">
        <f>PRRAS!D655</f>
        <v>172283</v>
      </c>
      <c r="D642" s="58">
        <f>PRRAS!E655</f>
        <v>349502</v>
      </c>
      <c r="E642" s="58">
        <v>0</v>
      </c>
      <c r="F642" s="58">
        <v>0</v>
      </c>
      <c r="G642" s="59">
        <f t="shared" ref="G642:G705" si="20">(B642/1000)*(C642*1+D642*2)</f>
        <v>558494.96700000006</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43</v>
      </c>
      <c r="D644" s="58">
        <f>PRRAS!E657</f>
        <v>47</v>
      </c>
      <c r="E644" s="58">
        <v>0</v>
      </c>
      <c r="F644" s="58">
        <v>0</v>
      </c>
      <c r="G644" s="59">
        <f t="shared" si="20"/>
        <v>88.091000000000008</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33</v>
      </c>
      <c r="D646" s="58">
        <f>PRRAS!E659</f>
        <v>34</v>
      </c>
      <c r="E646" s="58">
        <v>0</v>
      </c>
      <c r="F646" s="58">
        <v>0</v>
      </c>
      <c r="G646" s="59">
        <f t="shared" si="20"/>
        <v>65.144999999999996</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6581</v>
      </c>
      <c r="E659" s="58">
        <v>0</v>
      </c>
      <c r="F659" s="58">
        <v>0</v>
      </c>
      <c r="G659" s="59">
        <f t="shared" si="20"/>
        <v>8660.5959999999995</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5859471</v>
      </c>
      <c r="D665" s="58">
        <f>PRRAS!E678</f>
        <v>6140047</v>
      </c>
      <c r="E665" s="58">
        <v>0</v>
      </c>
      <c r="F665" s="58">
        <v>0</v>
      </c>
      <c r="G665" s="59">
        <f t="shared" si="20"/>
        <v>12044671.16</v>
      </c>
      <c r="H665" s="59">
        <f t="shared" si="21"/>
        <v>0</v>
      </c>
      <c r="I665" s="60">
        <v>0</v>
      </c>
    </row>
    <row r="666" spans="1:9" x14ac:dyDescent="0.2">
      <c r="A666" s="57">
        <v>151</v>
      </c>
      <c r="B666" s="58">
        <f>PRRAS!C679</f>
        <v>665</v>
      </c>
      <c r="C666" s="58">
        <f>PRRAS!D679</f>
        <v>43920</v>
      </c>
      <c r="D666" s="58">
        <f>PRRAS!E679</f>
        <v>42367</v>
      </c>
      <c r="E666" s="58">
        <v>0</v>
      </c>
      <c r="F666" s="58">
        <v>0</v>
      </c>
      <c r="G666" s="59">
        <f t="shared" si="20"/>
        <v>85554.91</v>
      </c>
      <c r="H666" s="59">
        <f t="shared" si="21"/>
        <v>0</v>
      </c>
      <c r="I666" s="60">
        <v>0</v>
      </c>
    </row>
    <row r="667" spans="1:9" x14ac:dyDescent="0.2">
      <c r="A667" s="57">
        <v>151</v>
      </c>
      <c r="B667" s="58">
        <f>PRRAS!C680</f>
        <v>666</v>
      </c>
      <c r="C667" s="58">
        <f>PRRAS!D680</f>
        <v>0</v>
      </c>
      <c r="D667" s="58">
        <f>PRRAS!E680</f>
        <v>25000</v>
      </c>
      <c r="E667" s="58">
        <v>0</v>
      </c>
      <c r="F667" s="58">
        <v>0</v>
      </c>
      <c r="G667" s="59">
        <f t="shared" si="20"/>
        <v>33300</v>
      </c>
      <c r="H667" s="59">
        <f t="shared" si="21"/>
        <v>0</v>
      </c>
      <c r="I667" s="60">
        <v>0</v>
      </c>
    </row>
    <row r="668" spans="1:9" x14ac:dyDescent="0.2">
      <c r="A668" s="57">
        <v>151</v>
      </c>
      <c r="B668" s="58">
        <f>PRRAS!C681</f>
        <v>667</v>
      </c>
      <c r="C668" s="58">
        <f>PRRAS!D681</f>
        <v>0</v>
      </c>
      <c r="D668" s="58">
        <f>PRRAS!E681</f>
        <v>21000</v>
      </c>
      <c r="E668" s="58">
        <v>0</v>
      </c>
      <c r="F668" s="58">
        <v>0</v>
      </c>
      <c r="G668" s="59">
        <f t="shared" si="20"/>
        <v>28014</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2005</v>
      </c>
      <c r="E672" s="58">
        <v>0</v>
      </c>
      <c r="F672" s="58">
        <v>0</v>
      </c>
      <c r="G672" s="59">
        <f t="shared" si="20"/>
        <v>2690.71</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8072</v>
      </c>
      <c r="D685" s="58">
        <f>PRRAS!E698</f>
        <v>19906</v>
      </c>
      <c r="E685" s="58">
        <v>0</v>
      </c>
      <c r="F685" s="58">
        <v>0</v>
      </c>
      <c r="G685" s="59">
        <f t="shared" si="20"/>
        <v>32752.656000000003</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4109</v>
      </c>
      <c r="E687" s="58">
        <v>0</v>
      </c>
      <c r="F687" s="58">
        <v>0</v>
      </c>
      <c r="G687" s="59">
        <f t="shared" si="20"/>
        <v>5637.5480000000007</v>
      </c>
      <c r="H687" s="59">
        <f t="shared" si="21"/>
        <v>0</v>
      </c>
      <c r="I687" s="60">
        <v>0</v>
      </c>
    </row>
    <row r="688" spans="1:9" x14ac:dyDescent="0.2">
      <c r="A688" s="57">
        <v>151</v>
      </c>
      <c r="B688" s="58">
        <f>PRRAS!C701</f>
        <v>687</v>
      </c>
      <c r="C688" s="58">
        <f>PRRAS!D701</f>
        <v>11813</v>
      </c>
      <c r="D688" s="58">
        <f>PRRAS!E701</f>
        <v>23626</v>
      </c>
      <c r="E688" s="58">
        <v>0</v>
      </c>
      <c r="F688" s="58">
        <v>0</v>
      </c>
      <c r="G688" s="59">
        <f t="shared" si="20"/>
        <v>40577.655000000006</v>
      </c>
      <c r="H688" s="59">
        <f t="shared" si="21"/>
        <v>0</v>
      </c>
      <c r="I688" s="60">
        <v>0</v>
      </c>
    </row>
    <row r="689" spans="1:9" x14ac:dyDescent="0.2">
      <c r="A689" s="57">
        <v>151</v>
      </c>
      <c r="B689" s="58">
        <f>PRRAS!C702</f>
        <v>688</v>
      </c>
      <c r="C689" s="58">
        <f>PRRAS!D702</f>
        <v>6955</v>
      </c>
      <c r="D689" s="58">
        <f>PRRAS!E702</f>
        <v>14840</v>
      </c>
      <c r="E689" s="58">
        <v>0</v>
      </c>
      <c r="F689" s="58">
        <v>0</v>
      </c>
      <c r="G689" s="59">
        <f t="shared" si="20"/>
        <v>25204.879999999997</v>
      </c>
      <c r="H689" s="59">
        <f t="shared" si="21"/>
        <v>0</v>
      </c>
      <c r="I689" s="60">
        <v>0</v>
      </c>
    </row>
    <row r="690" spans="1:9" x14ac:dyDescent="0.2">
      <c r="A690" s="57">
        <v>151</v>
      </c>
      <c r="B690" s="58">
        <f>PRRAS!C703</f>
        <v>689</v>
      </c>
      <c r="C690" s="58">
        <f>PRRAS!D703</f>
        <v>313245</v>
      </c>
      <c r="D690" s="58">
        <f>PRRAS!E703</f>
        <v>347502</v>
      </c>
      <c r="E690" s="58">
        <v>0</v>
      </c>
      <c r="F690" s="58">
        <v>0</v>
      </c>
      <c r="G690" s="59">
        <f t="shared" si="20"/>
        <v>694683.56099999999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3100</v>
      </c>
      <c r="D692" s="58">
        <f>PRRAS!E705</f>
        <v>0</v>
      </c>
      <c r="E692" s="58">
        <v>0</v>
      </c>
      <c r="F692" s="58">
        <v>0</v>
      </c>
      <c r="G692" s="59">
        <f t="shared" si="20"/>
        <v>2142.1</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244815</v>
      </c>
      <c r="D781" s="58">
        <f>PRRAS!E794</f>
        <v>281909</v>
      </c>
      <c r="E781" s="58">
        <v>0</v>
      </c>
      <c r="F781" s="58">
        <v>0</v>
      </c>
      <c r="G781" s="59">
        <f t="shared" si="24"/>
        <v>630733.74</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115021</v>
      </c>
      <c r="D784" s="58">
        <f>PRRAS!E797</f>
        <v>105416</v>
      </c>
      <c r="E784" s="58">
        <v>0</v>
      </c>
      <c r="F784" s="58">
        <v>0</v>
      </c>
      <c r="G784" s="59">
        <f t="shared" si="24"/>
        <v>255142.899</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6674666</v>
      </c>
      <c r="D977" s="63">
        <f>Bil!E12</f>
        <v>6736024</v>
      </c>
      <c r="E977" s="63">
        <v>0</v>
      </c>
      <c r="F977" s="63">
        <v>0</v>
      </c>
      <c r="G977" s="64">
        <f t="shared" ref="G977:G1040" si="32">B977/1000*C977+B977/500*D977</f>
        <v>20146.714</v>
      </c>
      <c r="H977" s="64">
        <f t="shared" si="31"/>
        <v>0</v>
      </c>
      <c r="I977" s="65"/>
    </row>
    <row r="978" spans="1:9" x14ac:dyDescent="0.2">
      <c r="A978" s="57">
        <v>152</v>
      </c>
      <c r="B978" s="58">
        <f>Bil!C13</f>
        <v>2</v>
      </c>
      <c r="C978" s="58">
        <f>Bil!D13</f>
        <v>5961824</v>
      </c>
      <c r="D978" s="58">
        <f>Bil!E13</f>
        <v>5921685</v>
      </c>
      <c r="E978" s="58">
        <v>0</v>
      </c>
      <c r="F978" s="58">
        <v>0</v>
      </c>
      <c r="G978" s="59">
        <f t="shared" si="32"/>
        <v>35610.388000000006</v>
      </c>
      <c r="H978" s="59">
        <f t="shared" si="31"/>
        <v>0</v>
      </c>
      <c r="I978" s="60"/>
    </row>
    <row r="979" spans="1:9" x14ac:dyDescent="0.2">
      <c r="A979" s="57">
        <v>152</v>
      </c>
      <c r="B979" s="58">
        <f>Bil!C14</f>
        <v>3</v>
      </c>
      <c r="C979" s="58">
        <f>Bil!D14</f>
        <v>1487055</v>
      </c>
      <c r="D979" s="58">
        <f>Bil!E14</f>
        <v>1488098</v>
      </c>
      <c r="E979" s="58">
        <v>0</v>
      </c>
      <c r="F979" s="58">
        <v>0</v>
      </c>
      <c r="G979" s="59">
        <f t="shared" si="32"/>
        <v>13389.753000000001</v>
      </c>
      <c r="H979" s="59">
        <f t="shared" si="31"/>
        <v>0</v>
      </c>
      <c r="I979" s="60"/>
    </row>
    <row r="980" spans="1:9" x14ac:dyDescent="0.2">
      <c r="A980" s="57">
        <v>152</v>
      </c>
      <c r="B980" s="58">
        <f>Bil!C15</f>
        <v>4</v>
      </c>
      <c r="C980" s="58">
        <f>Bil!D15</f>
        <v>1487055</v>
      </c>
      <c r="D980" s="58">
        <f>Bil!E15</f>
        <v>1487055</v>
      </c>
      <c r="E980" s="58">
        <v>0</v>
      </c>
      <c r="F980" s="58">
        <v>0</v>
      </c>
      <c r="G980" s="59">
        <f t="shared" si="32"/>
        <v>17844.66</v>
      </c>
      <c r="H980" s="59">
        <f t="shared" si="31"/>
        <v>0</v>
      </c>
      <c r="I980" s="60"/>
    </row>
    <row r="981" spans="1:9" x14ac:dyDescent="0.2">
      <c r="A981" s="57">
        <v>152</v>
      </c>
      <c r="B981" s="58">
        <f>Bil!C16</f>
        <v>5</v>
      </c>
      <c r="C981" s="58">
        <f>Bil!D16</f>
        <v>0</v>
      </c>
      <c r="D981" s="58">
        <f>Bil!E16</f>
        <v>1043</v>
      </c>
      <c r="E981" s="58">
        <v>0</v>
      </c>
      <c r="F981" s="58">
        <v>0</v>
      </c>
      <c r="G981" s="59">
        <f t="shared" si="32"/>
        <v>10.43</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4474769</v>
      </c>
      <c r="D983" s="58">
        <f>Bil!E18</f>
        <v>4413587</v>
      </c>
      <c r="E983" s="58">
        <v>0</v>
      </c>
      <c r="F983" s="58">
        <v>0</v>
      </c>
      <c r="G983" s="59">
        <f t="shared" si="32"/>
        <v>93113.600999999995</v>
      </c>
      <c r="H983" s="59">
        <f t="shared" si="31"/>
        <v>0</v>
      </c>
      <c r="I983" s="60"/>
    </row>
    <row r="984" spans="1:9" x14ac:dyDescent="0.2">
      <c r="A984" s="57">
        <v>152</v>
      </c>
      <c r="B984" s="58">
        <f>Bil!C19</f>
        <v>8</v>
      </c>
      <c r="C984" s="58">
        <f>Bil!D19</f>
        <v>4321715</v>
      </c>
      <c r="D984" s="58">
        <f>Bil!E19</f>
        <v>4215164</v>
      </c>
      <c r="E984" s="58">
        <v>0</v>
      </c>
      <c r="F984" s="58">
        <v>0</v>
      </c>
      <c r="G984" s="59">
        <f t="shared" si="32"/>
        <v>102016.344</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8554562</v>
      </c>
      <c r="D986" s="58">
        <f>Bil!E21</f>
        <v>8554562</v>
      </c>
      <c r="E986" s="58">
        <v>0</v>
      </c>
      <c r="F986" s="58">
        <v>0</v>
      </c>
      <c r="G986" s="59">
        <f t="shared" si="32"/>
        <v>256636.86</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4232847</v>
      </c>
      <c r="D989" s="58">
        <f>Bil!E24</f>
        <v>4339398</v>
      </c>
      <c r="E989" s="58">
        <v>0</v>
      </c>
      <c r="F989" s="58">
        <v>0</v>
      </c>
      <c r="G989" s="59">
        <f t="shared" si="32"/>
        <v>167851.359</v>
      </c>
      <c r="H989" s="59">
        <f t="shared" si="31"/>
        <v>0</v>
      </c>
      <c r="I989" s="60"/>
    </row>
    <row r="990" spans="1:9" x14ac:dyDescent="0.2">
      <c r="A990" s="57">
        <v>152</v>
      </c>
      <c r="B990" s="58">
        <f>Bil!C25</f>
        <v>14</v>
      </c>
      <c r="C990" s="58">
        <f>Bil!D25</f>
        <v>148554</v>
      </c>
      <c r="D990" s="58">
        <f>Bil!E25</f>
        <v>193923</v>
      </c>
      <c r="E990" s="58">
        <v>0</v>
      </c>
      <c r="F990" s="58">
        <v>0</v>
      </c>
      <c r="G990" s="59">
        <f t="shared" si="32"/>
        <v>7509.6</v>
      </c>
      <c r="H990" s="59">
        <f t="shared" si="31"/>
        <v>0</v>
      </c>
      <c r="I990" s="60"/>
    </row>
    <row r="991" spans="1:9" x14ac:dyDescent="0.2">
      <c r="A991" s="57">
        <v>152</v>
      </c>
      <c r="B991" s="58">
        <f>Bil!C26</f>
        <v>15</v>
      </c>
      <c r="C991" s="58">
        <f>Bil!D26</f>
        <v>634351</v>
      </c>
      <c r="D991" s="58">
        <f>Bil!E26</f>
        <v>620858</v>
      </c>
      <c r="E991" s="58">
        <v>0</v>
      </c>
      <c r="F991" s="58">
        <v>0</v>
      </c>
      <c r="G991" s="59">
        <f t="shared" si="32"/>
        <v>28141.004999999997</v>
      </c>
      <c r="H991" s="59">
        <f t="shared" si="31"/>
        <v>0</v>
      </c>
      <c r="I991" s="60"/>
    </row>
    <row r="992" spans="1:9" x14ac:dyDescent="0.2">
      <c r="A992" s="57">
        <v>152</v>
      </c>
      <c r="B992" s="58">
        <f>Bil!C27</f>
        <v>16</v>
      </c>
      <c r="C992" s="58">
        <f>Bil!D27</f>
        <v>46558</v>
      </c>
      <c r="D992" s="58">
        <f>Bil!E27</f>
        <v>34641</v>
      </c>
      <c r="E992" s="58">
        <v>0</v>
      </c>
      <c r="F992" s="58">
        <v>0</v>
      </c>
      <c r="G992" s="59">
        <f t="shared" si="32"/>
        <v>1853.44</v>
      </c>
      <c r="H992" s="59">
        <f t="shared" si="31"/>
        <v>0</v>
      </c>
      <c r="I992" s="60"/>
    </row>
    <row r="993" spans="1:9" x14ac:dyDescent="0.2">
      <c r="A993" s="57">
        <v>152</v>
      </c>
      <c r="B993" s="58">
        <f>Bil!C28</f>
        <v>17</v>
      </c>
      <c r="C993" s="58">
        <f>Bil!D28</f>
        <v>7500</v>
      </c>
      <c r="D993" s="58">
        <f>Bil!E28</f>
        <v>7500</v>
      </c>
      <c r="E993" s="58">
        <v>0</v>
      </c>
      <c r="F993" s="58">
        <v>0</v>
      </c>
      <c r="G993" s="59">
        <f t="shared" si="32"/>
        <v>382.50000000000006</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242883</v>
      </c>
      <c r="D997" s="58">
        <f>Bil!E32</f>
        <v>304370</v>
      </c>
      <c r="E997" s="58">
        <v>0</v>
      </c>
      <c r="F997" s="58">
        <v>0</v>
      </c>
      <c r="G997" s="59">
        <f t="shared" si="32"/>
        <v>17884.083000000002</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782738</v>
      </c>
      <c r="D999" s="58">
        <f>Bil!E34</f>
        <v>773446</v>
      </c>
      <c r="E999" s="58">
        <v>0</v>
      </c>
      <c r="F999" s="58">
        <v>0</v>
      </c>
      <c r="G999" s="59">
        <f t="shared" si="32"/>
        <v>53581.489999999991</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4500</v>
      </c>
      <c r="D1006" s="58">
        <f>Bil!E41</f>
        <v>4500</v>
      </c>
      <c r="E1006" s="58">
        <v>0</v>
      </c>
      <c r="F1006" s="58">
        <v>0</v>
      </c>
      <c r="G1006" s="59">
        <f t="shared" si="32"/>
        <v>405</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4500</v>
      </c>
      <c r="D1008" s="58">
        <f>Bil!E43</f>
        <v>4500</v>
      </c>
      <c r="E1008" s="58">
        <v>0</v>
      </c>
      <c r="F1008" s="58">
        <v>0</v>
      </c>
      <c r="G1008" s="59">
        <f t="shared" si="32"/>
        <v>432</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200078</v>
      </c>
      <c r="D1025" s="58">
        <f>Bil!E60</f>
        <v>202840</v>
      </c>
      <c r="E1025" s="58">
        <v>0</v>
      </c>
      <c r="F1025" s="58">
        <v>0</v>
      </c>
      <c r="G1025" s="59">
        <f t="shared" si="32"/>
        <v>29682.142</v>
      </c>
      <c r="H1025" s="59">
        <f t="shared" si="31"/>
        <v>0</v>
      </c>
      <c r="I1025" s="60"/>
    </row>
    <row r="1026" spans="1:9" x14ac:dyDescent="0.2">
      <c r="A1026" s="57">
        <v>152</v>
      </c>
      <c r="B1026" s="58">
        <f>Bil!C61</f>
        <v>50</v>
      </c>
      <c r="C1026" s="58">
        <f>Bil!D61</f>
        <v>200078</v>
      </c>
      <c r="D1026" s="58">
        <f>Bil!E61</f>
        <v>202840</v>
      </c>
      <c r="E1026" s="58">
        <v>0</v>
      </c>
      <c r="F1026" s="58">
        <v>0</v>
      </c>
      <c r="G1026" s="59">
        <f t="shared" si="32"/>
        <v>30287.9</v>
      </c>
      <c r="H1026" s="59">
        <f t="shared" ref="H1026:H1089" si="33">ABS(C1026-ROUND(C1026,0))+ABS(D1026-ROUND(D1026,0))</f>
        <v>0</v>
      </c>
      <c r="I1026" s="60"/>
    </row>
    <row r="1027" spans="1:9" x14ac:dyDescent="0.2">
      <c r="A1027" s="57">
        <v>152</v>
      </c>
      <c r="B1027" s="58">
        <f>Bil!C62</f>
        <v>51</v>
      </c>
      <c r="C1027" s="58">
        <f>Bil!D62</f>
        <v>0</v>
      </c>
      <c r="D1027" s="58">
        <f>Bil!E62</f>
        <v>20000</v>
      </c>
      <c r="E1027" s="58">
        <v>0</v>
      </c>
      <c r="F1027" s="58">
        <v>0</v>
      </c>
      <c r="G1027" s="59">
        <f t="shared" si="32"/>
        <v>2039.9999999999998</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20000</v>
      </c>
      <c r="E1029" s="58">
        <v>0</v>
      </c>
      <c r="F1029" s="58">
        <v>0</v>
      </c>
      <c r="G1029" s="59">
        <f t="shared" si="32"/>
        <v>2120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712842</v>
      </c>
      <c r="D1039" s="58">
        <f>Bil!E74</f>
        <v>814339</v>
      </c>
      <c r="E1039" s="58">
        <v>0</v>
      </c>
      <c r="F1039" s="58">
        <v>0</v>
      </c>
      <c r="G1039" s="59">
        <f t="shared" si="32"/>
        <v>147515.76</v>
      </c>
      <c r="H1039" s="59">
        <f t="shared" si="33"/>
        <v>0</v>
      </c>
      <c r="I1039" s="60"/>
    </row>
    <row r="1040" spans="1:9" x14ac:dyDescent="0.2">
      <c r="A1040" s="57">
        <v>152</v>
      </c>
      <c r="B1040" s="58">
        <f>Bil!C75</f>
        <v>64</v>
      </c>
      <c r="C1040" s="58">
        <f>Bil!D75</f>
        <v>172282</v>
      </c>
      <c r="D1040" s="58">
        <f>Bil!E75</f>
        <v>349503</v>
      </c>
      <c r="E1040" s="58">
        <v>0</v>
      </c>
      <c r="F1040" s="58">
        <v>0</v>
      </c>
      <c r="G1040" s="59">
        <f t="shared" si="32"/>
        <v>55762.432000000001</v>
      </c>
      <c r="H1040" s="59">
        <f t="shared" si="33"/>
        <v>0</v>
      </c>
      <c r="I1040" s="60"/>
    </row>
    <row r="1041" spans="1:9" x14ac:dyDescent="0.2">
      <c r="A1041" s="57">
        <v>152</v>
      </c>
      <c r="B1041" s="58">
        <f>Bil!C76</f>
        <v>65</v>
      </c>
      <c r="C1041" s="58">
        <f>Bil!D76</f>
        <v>172282</v>
      </c>
      <c r="D1041" s="58">
        <f>Bil!E76</f>
        <v>349503</v>
      </c>
      <c r="E1041" s="58">
        <v>0</v>
      </c>
      <c r="F1041" s="58">
        <v>0</v>
      </c>
      <c r="G1041" s="59">
        <f t="shared" ref="G1041:G1104" si="34">B1041/1000*C1041+B1041/500*D1041</f>
        <v>56633.72</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172282</v>
      </c>
      <c r="D1043" s="58">
        <f>Bil!E78</f>
        <v>349503</v>
      </c>
      <c r="E1043" s="58">
        <v>0</v>
      </c>
      <c r="F1043" s="58">
        <v>0</v>
      </c>
      <c r="G1043" s="59">
        <f t="shared" si="34"/>
        <v>58376.296000000002</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20339</v>
      </c>
      <c r="D1049" s="58">
        <f>Bil!E84</f>
        <v>8376</v>
      </c>
      <c r="E1049" s="58">
        <v>0</v>
      </c>
      <c r="F1049" s="58">
        <v>0</v>
      </c>
      <c r="G1049" s="59">
        <f t="shared" si="34"/>
        <v>2707.643</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516</v>
      </c>
      <c r="D1054" s="58">
        <f>Bil!E89</f>
        <v>1678</v>
      </c>
      <c r="E1054" s="58">
        <v>0</v>
      </c>
      <c r="F1054" s="58">
        <v>0</v>
      </c>
      <c r="G1054" s="59">
        <f t="shared" si="34"/>
        <v>302.01599999999996</v>
      </c>
      <c r="H1054" s="59">
        <f t="shared" si="33"/>
        <v>0</v>
      </c>
      <c r="I1054" s="60"/>
    </row>
    <row r="1055" spans="1:9" x14ac:dyDescent="0.2">
      <c r="A1055" s="57">
        <v>152</v>
      </c>
      <c r="B1055" s="58">
        <f>Bil!C90</f>
        <v>79</v>
      </c>
      <c r="C1055" s="58">
        <f>Bil!D90</f>
        <v>1917</v>
      </c>
      <c r="D1055" s="58">
        <f>Bil!E90</f>
        <v>4473</v>
      </c>
      <c r="E1055" s="58">
        <v>0</v>
      </c>
      <c r="F1055" s="58">
        <v>0</v>
      </c>
      <c r="G1055" s="59">
        <f t="shared" si="34"/>
        <v>858.17700000000002</v>
      </c>
      <c r="H1055" s="59">
        <f t="shared" si="33"/>
        <v>0</v>
      </c>
      <c r="I1055" s="60"/>
    </row>
    <row r="1056" spans="1:9" x14ac:dyDescent="0.2">
      <c r="A1056" s="57">
        <v>152</v>
      </c>
      <c r="B1056" s="58">
        <f>Bil!C91</f>
        <v>80</v>
      </c>
      <c r="C1056" s="58">
        <f>Bil!D91</f>
        <v>17906</v>
      </c>
      <c r="D1056" s="58">
        <f>Bil!E91</f>
        <v>2225</v>
      </c>
      <c r="E1056" s="58">
        <v>0</v>
      </c>
      <c r="F1056" s="58">
        <v>0</v>
      </c>
      <c r="G1056" s="59">
        <f t="shared" si="34"/>
        <v>1788.48</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4713</v>
      </c>
      <c r="D1116" s="58">
        <f>Bil!E151</f>
        <v>2511</v>
      </c>
      <c r="E1116" s="58">
        <v>0</v>
      </c>
      <c r="F1116" s="58">
        <v>0</v>
      </c>
      <c r="G1116" s="59">
        <f t="shared" si="36"/>
        <v>1362.9</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2668</v>
      </c>
      <c r="D1128" s="58">
        <f>Bil!E163</f>
        <v>862</v>
      </c>
      <c r="E1128" s="58">
        <v>0</v>
      </c>
      <c r="F1128" s="58">
        <v>0</v>
      </c>
      <c r="G1128" s="59">
        <f t="shared" si="36"/>
        <v>667.58400000000006</v>
      </c>
      <c r="H1128" s="59">
        <f t="shared" si="35"/>
        <v>0</v>
      </c>
      <c r="I1128" s="60"/>
    </row>
    <row r="1129" spans="1:9" x14ac:dyDescent="0.2">
      <c r="A1129" s="57">
        <v>152</v>
      </c>
      <c r="B1129" s="58">
        <f>Bil!C164</f>
        <v>153</v>
      </c>
      <c r="C1129" s="58">
        <f>Bil!D164</f>
        <v>2045</v>
      </c>
      <c r="D1129" s="58">
        <f>Bil!E164</f>
        <v>1649</v>
      </c>
      <c r="E1129" s="58">
        <v>0</v>
      </c>
      <c r="F1129" s="58">
        <v>0</v>
      </c>
      <c r="G1129" s="59">
        <f t="shared" si="36"/>
        <v>817.47900000000004</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515508</v>
      </c>
      <c r="D1134" s="58">
        <f>Bil!E169</f>
        <v>453949</v>
      </c>
      <c r="E1134" s="58">
        <v>0</v>
      </c>
      <c r="F1134" s="58">
        <v>0</v>
      </c>
      <c r="G1134" s="59">
        <f t="shared" si="36"/>
        <v>224898.14799999999</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515508</v>
      </c>
      <c r="D1137" s="58">
        <f>Bil!E172</f>
        <v>453949</v>
      </c>
      <c r="E1137" s="58">
        <v>0</v>
      </c>
      <c r="F1137" s="58">
        <v>0</v>
      </c>
      <c r="G1137" s="59">
        <f t="shared" si="36"/>
        <v>229168.36600000001</v>
      </c>
      <c r="H1137" s="59">
        <f t="shared" si="35"/>
        <v>0</v>
      </c>
      <c r="I1137" s="60"/>
    </row>
    <row r="1138" spans="1:9" x14ac:dyDescent="0.2">
      <c r="A1138" s="57">
        <v>152</v>
      </c>
      <c r="B1138" s="58">
        <f>Bil!C173</f>
        <v>162</v>
      </c>
      <c r="C1138" s="58">
        <f>Bil!D173</f>
        <v>6674667</v>
      </c>
      <c r="D1138" s="58">
        <f>Bil!E173</f>
        <v>6736023</v>
      </c>
      <c r="E1138" s="58">
        <v>0</v>
      </c>
      <c r="F1138" s="58">
        <v>0</v>
      </c>
      <c r="G1138" s="59">
        <f t="shared" si="36"/>
        <v>3263767.5060000001</v>
      </c>
      <c r="H1138" s="59">
        <f t="shared" si="35"/>
        <v>0</v>
      </c>
      <c r="I1138" s="60"/>
    </row>
    <row r="1139" spans="1:9" x14ac:dyDescent="0.2">
      <c r="A1139" s="57">
        <v>152</v>
      </c>
      <c r="B1139" s="58">
        <f>Bil!C174</f>
        <v>163</v>
      </c>
      <c r="C1139" s="58">
        <f>Bil!D174</f>
        <v>609907</v>
      </c>
      <c r="D1139" s="58">
        <f>Bil!E174</f>
        <v>712952</v>
      </c>
      <c r="E1139" s="58">
        <v>0</v>
      </c>
      <c r="F1139" s="58">
        <v>0</v>
      </c>
      <c r="G1139" s="59">
        <f t="shared" si="36"/>
        <v>331837.19300000003</v>
      </c>
      <c r="H1139" s="59">
        <f t="shared" si="35"/>
        <v>0</v>
      </c>
      <c r="I1139" s="60"/>
    </row>
    <row r="1140" spans="1:9" x14ac:dyDescent="0.2">
      <c r="A1140" s="57">
        <v>152</v>
      </c>
      <c r="B1140" s="58">
        <f>Bil!C175</f>
        <v>164</v>
      </c>
      <c r="C1140" s="58">
        <f>Bil!D175</f>
        <v>609907</v>
      </c>
      <c r="D1140" s="58">
        <f>Bil!E175</f>
        <v>712952</v>
      </c>
      <c r="E1140" s="58">
        <v>0</v>
      </c>
      <c r="F1140" s="58">
        <v>0</v>
      </c>
      <c r="G1140" s="59">
        <f t="shared" si="36"/>
        <v>333873.00400000002</v>
      </c>
      <c r="H1140" s="59">
        <f t="shared" si="35"/>
        <v>0</v>
      </c>
      <c r="I1140" s="60"/>
    </row>
    <row r="1141" spans="1:9" x14ac:dyDescent="0.2">
      <c r="A1141" s="57">
        <v>152</v>
      </c>
      <c r="B1141" s="58">
        <f>Bil!C176</f>
        <v>165</v>
      </c>
      <c r="C1141" s="58">
        <f>Bil!D176</f>
        <v>462874</v>
      </c>
      <c r="D1141" s="58">
        <f>Bil!E176</f>
        <v>439820</v>
      </c>
      <c r="E1141" s="58">
        <v>0</v>
      </c>
      <c r="F1141" s="58">
        <v>0</v>
      </c>
      <c r="G1141" s="59">
        <f t="shared" si="36"/>
        <v>221514.81</v>
      </c>
      <c r="H1141" s="59">
        <f t="shared" si="35"/>
        <v>0</v>
      </c>
      <c r="I1141" s="60"/>
    </row>
    <row r="1142" spans="1:9" x14ac:dyDescent="0.2">
      <c r="A1142" s="57">
        <v>152</v>
      </c>
      <c r="B1142" s="58">
        <f>Bil!C177</f>
        <v>166</v>
      </c>
      <c r="C1142" s="58">
        <f>Bil!D177</f>
        <v>103617</v>
      </c>
      <c r="D1142" s="58">
        <f>Bil!E177</f>
        <v>135501</v>
      </c>
      <c r="E1142" s="58">
        <v>0</v>
      </c>
      <c r="F1142" s="58">
        <v>0</v>
      </c>
      <c r="G1142" s="59">
        <f t="shared" si="36"/>
        <v>62186.754000000001</v>
      </c>
      <c r="H1142" s="59">
        <f t="shared" si="35"/>
        <v>0</v>
      </c>
      <c r="I1142" s="60"/>
    </row>
    <row r="1143" spans="1:9" x14ac:dyDescent="0.2">
      <c r="A1143" s="57">
        <v>152</v>
      </c>
      <c r="B1143" s="58">
        <f>Bil!C178</f>
        <v>167</v>
      </c>
      <c r="C1143" s="58">
        <f>Bil!D178</f>
        <v>616</v>
      </c>
      <c r="D1143" s="58">
        <f>Bil!E178</f>
        <v>510</v>
      </c>
      <c r="E1143" s="58">
        <v>0</v>
      </c>
      <c r="F1143" s="58">
        <v>0</v>
      </c>
      <c r="G1143" s="59">
        <f t="shared" si="36"/>
        <v>273.21199999999999</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616</v>
      </c>
      <c r="D1146" s="58">
        <f>Bil!E181</f>
        <v>510</v>
      </c>
      <c r="E1146" s="58">
        <v>0</v>
      </c>
      <c r="F1146" s="58">
        <v>0</v>
      </c>
      <c r="G1146" s="59">
        <f t="shared" si="36"/>
        <v>278.12</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28606</v>
      </c>
      <c r="D1148" s="58">
        <f>Bil!E183</f>
        <v>65621</v>
      </c>
      <c r="E1148" s="58">
        <v>0</v>
      </c>
      <c r="F1148" s="58">
        <v>0</v>
      </c>
      <c r="G1148" s="59">
        <f t="shared" si="36"/>
        <v>27493.856</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14194</v>
      </c>
      <c r="D1150" s="58">
        <f>Bil!E185</f>
        <v>71500</v>
      </c>
      <c r="E1150" s="58">
        <v>0</v>
      </c>
      <c r="F1150" s="58">
        <v>0</v>
      </c>
      <c r="G1150" s="59">
        <f t="shared" si="36"/>
        <v>27351.756000000001</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6064760</v>
      </c>
      <c r="D1199" s="58">
        <f>Bil!E234</f>
        <v>6023071</v>
      </c>
      <c r="E1199" s="58">
        <v>0</v>
      </c>
      <c r="F1199" s="58">
        <v>0</v>
      </c>
      <c r="G1199" s="59">
        <f t="shared" si="38"/>
        <v>4038731.1460000002</v>
      </c>
      <c r="H1199" s="59">
        <f t="shared" si="37"/>
        <v>0</v>
      </c>
      <c r="I1199" s="60"/>
    </row>
    <row r="1200" spans="1:9" x14ac:dyDescent="0.2">
      <c r="A1200" s="57">
        <v>152</v>
      </c>
      <c r="B1200" s="58">
        <f>Bil!C235</f>
        <v>224</v>
      </c>
      <c r="C1200" s="58">
        <f>Bil!D235</f>
        <v>5961824</v>
      </c>
      <c r="D1200" s="58">
        <f>Bil!E235</f>
        <v>5921685</v>
      </c>
      <c r="E1200" s="58">
        <v>0</v>
      </c>
      <c r="F1200" s="58">
        <v>0</v>
      </c>
      <c r="G1200" s="59">
        <f t="shared" si="38"/>
        <v>3988363.4560000002</v>
      </c>
      <c r="H1200" s="59">
        <f t="shared" si="37"/>
        <v>0</v>
      </c>
      <c r="I1200" s="60"/>
    </row>
    <row r="1201" spans="1:9" x14ac:dyDescent="0.2">
      <c r="A1201" s="57">
        <v>152</v>
      </c>
      <c r="B1201" s="58">
        <f>Bil!C236</f>
        <v>225</v>
      </c>
      <c r="C1201" s="58">
        <f>Bil!D236</f>
        <v>5961824</v>
      </c>
      <c r="D1201" s="58">
        <f>Bil!E236</f>
        <v>5921685</v>
      </c>
      <c r="E1201" s="58">
        <v>0</v>
      </c>
      <c r="F1201" s="58">
        <v>0</v>
      </c>
      <c r="G1201" s="59">
        <f t="shared" si="38"/>
        <v>4006168.6500000004</v>
      </c>
      <c r="H1201" s="59">
        <f t="shared" si="37"/>
        <v>0</v>
      </c>
      <c r="I1201" s="60"/>
    </row>
    <row r="1202" spans="1:9" x14ac:dyDescent="0.2">
      <c r="A1202" s="57">
        <v>152</v>
      </c>
      <c r="B1202" s="58">
        <f>Bil!C237</f>
        <v>226</v>
      </c>
      <c r="C1202" s="58">
        <f>Bil!D237</f>
        <v>5961824</v>
      </c>
      <c r="D1202" s="58">
        <f>Bil!E237</f>
        <v>5921685</v>
      </c>
      <c r="E1202" s="58">
        <v>0</v>
      </c>
      <c r="F1202" s="58">
        <v>0</v>
      </c>
      <c r="G1202" s="59">
        <f t="shared" si="38"/>
        <v>4023973.844</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121698</v>
      </c>
      <c r="D1208" s="58">
        <f>Bil!E243</f>
        <v>98875</v>
      </c>
      <c r="E1208" s="58">
        <v>0</v>
      </c>
      <c r="F1208" s="58">
        <v>0</v>
      </c>
      <c r="G1208" s="59">
        <f t="shared" si="38"/>
        <v>74111.936000000002</v>
      </c>
      <c r="H1208" s="59">
        <f t="shared" si="37"/>
        <v>0</v>
      </c>
      <c r="I1208" s="60"/>
    </row>
    <row r="1209" spans="1:9" x14ac:dyDescent="0.2">
      <c r="A1209" s="57">
        <v>152</v>
      </c>
      <c r="B1209" s="58">
        <f>Bil!C244</f>
        <v>233</v>
      </c>
      <c r="C1209" s="58">
        <f>Bil!D244</f>
        <v>121698</v>
      </c>
      <c r="D1209" s="58">
        <f>Bil!E244</f>
        <v>98875</v>
      </c>
      <c r="E1209" s="58">
        <v>0</v>
      </c>
      <c r="F1209" s="58">
        <v>0</v>
      </c>
      <c r="G1209" s="59">
        <f t="shared" si="38"/>
        <v>74431.384000000005</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23475</v>
      </c>
      <c r="D1212" s="58">
        <f>Bil!E247</f>
        <v>0</v>
      </c>
      <c r="E1212" s="58">
        <v>0</v>
      </c>
      <c r="F1212" s="58">
        <v>0</v>
      </c>
      <c r="G1212" s="59">
        <f t="shared" si="38"/>
        <v>5540.0999999999995</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23475</v>
      </c>
      <c r="D1214" s="58">
        <f>Bil!E249</f>
        <v>0</v>
      </c>
      <c r="E1214" s="58">
        <v>0</v>
      </c>
      <c r="F1214" s="58">
        <v>0</v>
      </c>
      <c r="G1214" s="59">
        <f t="shared" si="38"/>
        <v>5587.05</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4713</v>
      </c>
      <c r="D1216" s="58">
        <f>Bil!E251</f>
        <v>2511</v>
      </c>
      <c r="E1216" s="58">
        <v>0</v>
      </c>
      <c r="F1216" s="58">
        <v>0</v>
      </c>
      <c r="G1216" s="59">
        <f t="shared" si="38"/>
        <v>2336.3999999999996</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697100</v>
      </c>
      <c r="D1220" s="58">
        <f>Bil!E255</f>
        <v>708400</v>
      </c>
      <c r="E1220" s="58">
        <v>0</v>
      </c>
      <c r="F1220" s="58">
        <v>0</v>
      </c>
      <c r="G1220" s="59">
        <f t="shared" si="38"/>
        <v>515791.6</v>
      </c>
      <c r="H1220" s="59">
        <f t="shared" si="39"/>
        <v>0</v>
      </c>
      <c r="I1220" s="60"/>
    </row>
    <row r="1221" spans="1:9" x14ac:dyDescent="0.2">
      <c r="A1221" s="57">
        <v>152</v>
      </c>
      <c r="B1221" s="58">
        <f>Bil!C256</f>
        <v>245</v>
      </c>
      <c r="C1221" s="58">
        <f>Bil!D256</f>
        <v>697100</v>
      </c>
      <c r="D1221" s="58">
        <f>Bil!E256</f>
        <v>708400</v>
      </c>
      <c r="E1221" s="58">
        <v>0</v>
      </c>
      <c r="F1221" s="58">
        <v>0</v>
      </c>
      <c r="G1221" s="59">
        <f t="shared" si="38"/>
        <v>517905.5</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2286</v>
      </c>
      <c r="D1224" s="58">
        <f>Bil!E260</f>
        <v>1358</v>
      </c>
      <c r="E1224" s="58">
        <v>0</v>
      </c>
      <c r="F1224" s="58">
        <v>0</v>
      </c>
      <c r="G1224" s="59">
        <f t="shared" si="38"/>
        <v>1240.4960000000001</v>
      </c>
      <c r="H1224" s="59">
        <f t="shared" si="39"/>
        <v>0</v>
      </c>
      <c r="I1224" s="60"/>
    </row>
    <row r="1225" spans="1:9" x14ac:dyDescent="0.2">
      <c r="A1225" s="57">
        <v>152</v>
      </c>
      <c r="B1225" s="58">
        <f>Bil!C261</f>
        <v>249</v>
      </c>
      <c r="C1225" s="58">
        <f>Bil!D261</f>
        <v>2427</v>
      </c>
      <c r="D1225" s="58">
        <f>Bil!E261</f>
        <v>1153</v>
      </c>
      <c r="E1225" s="58">
        <v>0</v>
      </c>
      <c r="F1225" s="58">
        <v>0</v>
      </c>
      <c r="G1225" s="59">
        <f t="shared" si="38"/>
        <v>1178.5169999999998</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15863</v>
      </c>
      <c r="D1228" s="58">
        <f>Bil!E264</f>
        <v>903</v>
      </c>
      <c r="E1228" s="58">
        <v>0</v>
      </c>
      <c r="F1228" s="58">
        <v>0</v>
      </c>
      <c r="G1228" s="59">
        <f t="shared" si="38"/>
        <v>4452.5879999999997</v>
      </c>
      <c r="H1228" s="59">
        <f t="shared" si="39"/>
        <v>0</v>
      </c>
      <c r="I1228" s="60"/>
    </row>
    <row r="1229" spans="1:9" x14ac:dyDescent="0.2">
      <c r="A1229" s="57">
        <v>152</v>
      </c>
      <c r="B1229" s="58">
        <f>Bil!C265</f>
        <v>253</v>
      </c>
      <c r="C1229" s="58">
        <f>Bil!D265</f>
        <v>27</v>
      </c>
      <c r="D1229" s="58">
        <f>Bil!E265</f>
        <v>0</v>
      </c>
      <c r="E1229" s="58">
        <v>0</v>
      </c>
      <c r="F1229" s="58">
        <v>0</v>
      </c>
      <c r="G1229" s="59">
        <f t="shared" si="38"/>
        <v>6.8310000000000004</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2016</v>
      </c>
      <c r="D1231" s="58">
        <f>Bil!E267</f>
        <v>1322</v>
      </c>
      <c r="E1231" s="58">
        <v>0</v>
      </c>
      <c r="F1231" s="58">
        <v>0</v>
      </c>
      <c r="G1231" s="59">
        <f t="shared" si="38"/>
        <v>1188.3000000000002</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1918</v>
      </c>
      <c r="D1251" s="58">
        <f>Bil!E287</f>
        <v>40500</v>
      </c>
      <c r="E1251" s="58">
        <v>0</v>
      </c>
      <c r="F1251" s="58">
        <v>0</v>
      </c>
      <c r="G1251" s="59">
        <f t="shared" si="40"/>
        <v>22802.45</v>
      </c>
      <c r="H1251" s="59">
        <f t="shared" si="39"/>
        <v>0</v>
      </c>
      <c r="I1251" s="60"/>
    </row>
    <row r="1252" spans="1:9" x14ac:dyDescent="0.2">
      <c r="A1252" s="57">
        <v>152</v>
      </c>
      <c r="B1252" s="58">
        <f>Bil!C288</f>
        <v>276</v>
      </c>
      <c r="C1252" s="58">
        <f>Bil!D288</f>
        <v>607990</v>
      </c>
      <c r="D1252" s="58">
        <f>Bil!E288</f>
        <v>672452</v>
      </c>
      <c r="E1252" s="58">
        <v>0</v>
      </c>
      <c r="F1252" s="58">
        <v>0</v>
      </c>
      <c r="G1252" s="59">
        <f t="shared" si="40"/>
        <v>538998.74400000006</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1465</v>
      </c>
      <c r="D1262" s="58">
        <f>Bil!E298</f>
        <v>1586</v>
      </c>
      <c r="E1262" s="58">
        <v>0</v>
      </c>
      <c r="F1262" s="58">
        <v>0</v>
      </c>
      <c r="G1262" s="59">
        <f t="shared" si="40"/>
        <v>1326.1819999999998</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64539</v>
      </c>
      <c r="E1265" s="58">
        <v>0</v>
      </c>
      <c r="F1265" s="58">
        <v>0</v>
      </c>
      <c r="G1265" s="59">
        <f t="shared" si="40"/>
        <v>37303.541999999994</v>
      </c>
      <c r="H1265" s="59">
        <f t="shared" si="39"/>
        <v>0</v>
      </c>
      <c r="I1265" s="60"/>
    </row>
    <row r="1266" spans="1:9" x14ac:dyDescent="0.2">
      <c r="A1266" s="57">
        <v>152</v>
      </c>
      <c r="B1266" s="58">
        <f>Bil!C302</f>
        <v>290</v>
      </c>
      <c r="C1266" s="58">
        <f>Bil!D302</f>
        <v>10811</v>
      </c>
      <c r="D1266" s="58">
        <f>Bil!E302</f>
        <v>903</v>
      </c>
      <c r="E1266" s="58">
        <v>0</v>
      </c>
      <c r="F1266" s="58">
        <v>0</v>
      </c>
      <c r="G1266" s="59">
        <f t="shared" si="40"/>
        <v>3658.9299999999994</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6679370</v>
      </c>
      <c r="D1396" s="58">
        <f>RasF!E121</f>
        <v>7201650</v>
      </c>
      <c r="E1396" s="58">
        <v>0</v>
      </c>
      <c r="F1396" s="58">
        <v>0</v>
      </c>
      <c r="G1396" s="59">
        <f t="shared" si="44"/>
        <v>2319093.7000000002</v>
      </c>
      <c r="H1396" s="59">
        <f t="shared" si="43"/>
        <v>0</v>
      </c>
      <c r="I1396" s="60"/>
    </row>
    <row r="1397" spans="1:9" x14ac:dyDescent="0.2">
      <c r="A1397" s="57">
        <v>154</v>
      </c>
      <c r="B1397" s="58">
        <f>RasF!C122</f>
        <v>111</v>
      </c>
      <c r="C1397" s="58">
        <f>RasF!D122</f>
        <v>6085542</v>
      </c>
      <c r="D1397" s="58">
        <f>RasF!E122</f>
        <v>6495976</v>
      </c>
      <c r="E1397" s="58">
        <v>0</v>
      </c>
      <c r="F1397" s="58">
        <v>0</v>
      </c>
      <c r="G1397" s="59">
        <f t="shared" si="44"/>
        <v>2117601.8339999998</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6085542</v>
      </c>
      <c r="D1399" s="58">
        <f>RasF!E124</f>
        <v>6495976</v>
      </c>
      <c r="E1399" s="58">
        <v>0</v>
      </c>
      <c r="F1399" s="58">
        <v>0</v>
      </c>
      <c r="G1399" s="59">
        <f t="shared" si="44"/>
        <v>2155756.8220000002</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593828</v>
      </c>
      <c r="D1408" s="58">
        <f>RasF!E133</f>
        <v>705674</v>
      </c>
      <c r="E1408" s="58">
        <v>0</v>
      </c>
      <c r="F1408" s="58">
        <v>0</v>
      </c>
      <c r="G1408" s="59">
        <f t="shared" si="44"/>
        <v>244631.47200000001</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6679370</v>
      </c>
      <c r="D1423" s="67">
        <f>RasF!E148</f>
        <v>7201650</v>
      </c>
      <c r="E1423" s="67">
        <v>0</v>
      </c>
      <c r="F1423" s="67">
        <v>0</v>
      </c>
      <c r="G1423" s="68">
        <f t="shared" si="44"/>
        <v>2888325.79</v>
      </c>
      <c r="H1423" s="68">
        <f t="shared" si="45"/>
        <v>0</v>
      </c>
      <c r="I1423" s="69"/>
    </row>
    <row r="1424" spans="1:9" x14ac:dyDescent="0.2">
      <c r="A1424" s="62">
        <v>156</v>
      </c>
      <c r="B1424" s="63">
        <f>PVRIO!C12</f>
        <v>1</v>
      </c>
      <c r="C1424" s="70">
        <f>PVRIO!D12</f>
        <v>1038</v>
      </c>
      <c r="D1424" s="70">
        <f>PVRIO!E12</f>
        <v>1011</v>
      </c>
      <c r="E1424" s="70">
        <v>0</v>
      </c>
      <c r="F1424" s="70">
        <v>0</v>
      </c>
      <c r="G1424" s="64">
        <f t="shared" si="44"/>
        <v>3.0600000000000005</v>
      </c>
      <c r="H1424" s="64">
        <f t="shared" si="45"/>
        <v>0</v>
      </c>
      <c r="I1424" s="65">
        <v>0</v>
      </c>
    </row>
    <row r="1425" spans="1:9" x14ac:dyDescent="0.2">
      <c r="A1425" s="57">
        <v>156</v>
      </c>
      <c r="B1425" s="58">
        <f>PVRIO!C13</f>
        <v>2</v>
      </c>
      <c r="C1425" s="61">
        <f>PVRIO!D13</f>
        <v>0</v>
      </c>
      <c r="D1425" s="61">
        <f>PVRIO!E13</f>
        <v>867</v>
      </c>
      <c r="E1425" s="61">
        <v>0</v>
      </c>
      <c r="F1425" s="61">
        <v>0</v>
      </c>
      <c r="G1425" s="59">
        <f t="shared" ref="G1425:G1467" si="46">B1425/1000*C1425+B1425/500*D1425</f>
        <v>3.468</v>
      </c>
      <c r="H1425" s="59">
        <f t="shared" si="45"/>
        <v>0</v>
      </c>
      <c r="I1425" s="60">
        <v>0</v>
      </c>
    </row>
    <row r="1426" spans="1:9" x14ac:dyDescent="0.2">
      <c r="A1426" s="57">
        <v>156</v>
      </c>
      <c r="B1426" s="58">
        <f>PVRIO!C14</f>
        <v>3</v>
      </c>
      <c r="C1426" s="61">
        <f>PVRIO!D14</f>
        <v>0</v>
      </c>
      <c r="D1426" s="61">
        <f>PVRIO!E14</f>
        <v>867</v>
      </c>
      <c r="E1426" s="61">
        <v>0</v>
      </c>
      <c r="F1426" s="61">
        <v>0</v>
      </c>
      <c r="G1426" s="59">
        <f t="shared" si="46"/>
        <v>5.202</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867</v>
      </c>
      <c r="E1428" s="61">
        <v>0</v>
      </c>
      <c r="F1428" s="61">
        <v>0</v>
      </c>
      <c r="G1428" s="59">
        <f t="shared" si="46"/>
        <v>8.67</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1038</v>
      </c>
      <c r="D1441" s="61">
        <f>PVRIO!E29</f>
        <v>144</v>
      </c>
      <c r="E1441" s="61">
        <v>0</v>
      </c>
      <c r="F1441" s="61">
        <v>0</v>
      </c>
      <c r="G1441" s="59">
        <f t="shared" si="46"/>
        <v>23.867999999999995</v>
      </c>
      <c r="H1441" s="59">
        <f t="shared" si="45"/>
        <v>0</v>
      </c>
      <c r="I1441" s="60">
        <v>0</v>
      </c>
    </row>
    <row r="1442" spans="1:9" x14ac:dyDescent="0.2">
      <c r="A1442" s="57">
        <v>156</v>
      </c>
      <c r="B1442" s="58">
        <f>PVRIO!C30</f>
        <v>19</v>
      </c>
      <c r="C1442" s="61">
        <f>PVRIO!D30</f>
        <v>1038</v>
      </c>
      <c r="D1442" s="61">
        <f>PVRIO!E30</f>
        <v>0</v>
      </c>
      <c r="E1442" s="61">
        <v>0</v>
      </c>
      <c r="F1442" s="61">
        <v>0</v>
      </c>
      <c r="G1442" s="59">
        <f t="shared" si="46"/>
        <v>19.721999999999998</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1038</v>
      </c>
      <c r="D1448" s="61">
        <f>PVRIO!E36</f>
        <v>0</v>
      </c>
      <c r="E1448" s="61">
        <v>0</v>
      </c>
      <c r="F1448" s="61">
        <v>0</v>
      </c>
      <c r="G1448" s="59">
        <f t="shared" si="46"/>
        <v>25.950000000000003</v>
      </c>
      <c r="H1448" s="59">
        <f t="shared" si="45"/>
        <v>0</v>
      </c>
      <c r="I1448" s="60">
        <f t="shared" si="49"/>
        <v>0</v>
      </c>
    </row>
    <row r="1449" spans="1:9" x14ac:dyDescent="0.2">
      <c r="A1449" s="57">
        <v>156</v>
      </c>
      <c r="B1449" s="58">
        <f>PVRIO!C37</f>
        <v>26</v>
      </c>
      <c r="C1449" s="61">
        <f>PVRIO!D37</f>
        <v>0</v>
      </c>
      <c r="D1449" s="61">
        <f>PVRIO!E37</f>
        <v>144</v>
      </c>
      <c r="E1449" s="61">
        <v>0</v>
      </c>
      <c r="F1449" s="61">
        <v>0</v>
      </c>
      <c r="G1449" s="59">
        <f t="shared" si="46"/>
        <v>7.4879999999999995</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144</v>
      </c>
      <c r="E1455" s="61">
        <v>0</v>
      </c>
      <c r="F1455" s="61">
        <v>0</v>
      </c>
      <c r="G1455" s="59">
        <f t="shared" si="46"/>
        <v>9.2160000000000011</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609907</v>
      </c>
      <c r="D1468" s="70"/>
      <c r="E1468" s="70">
        <v>0</v>
      </c>
      <c r="F1468" s="70">
        <v>0</v>
      </c>
      <c r="G1468" s="64">
        <f t="shared" ref="G1468:G1499" si="51">B1468/1000*C1468</f>
        <v>609.90700000000004</v>
      </c>
      <c r="H1468" s="64">
        <f t="shared" ref="H1468:H1499" si="52">ABS(C1468-ROUND(C1468,0))</f>
        <v>0</v>
      </c>
      <c r="I1468" s="65"/>
    </row>
    <row r="1469" spans="1:9" x14ac:dyDescent="0.2">
      <c r="A1469" s="73">
        <v>159</v>
      </c>
      <c r="B1469" s="61">
        <f>Obv!C13</f>
        <v>2</v>
      </c>
      <c r="C1469" s="61">
        <f>Obv!D13</f>
        <v>7293987</v>
      </c>
      <c r="D1469" s="61">
        <v>0</v>
      </c>
      <c r="E1469" s="61">
        <v>0</v>
      </c>
      <c r="F1469" s="61">
        <v>0</v>
      </c>
      <c r="G1469" s="59">
        <f t="shared" si="51"/>
        <v>14587.974</v>
      </c>
      <c r="H1469" s="59">
        <f t="shared" si="52"/>
        <v>0</v>
      </c>
      <c r="I1469" s="60"/>
    </row>
    <row r="1470" spans="1:9" x14ac:dyDescent="0.2">
      <c r="A1470" s="73">
        <v>159</v>
      </c>
      <c r="B1470" s="61">
        <f>Obv!C14</f>
        <v>3</v>
      </c>
      <c r="C1470" s="61">
        <f>Obv!D14</f>
        <v>117236</v>
      </c>
      <c r="D1470" s="61">
        <v>0</v>
      </c>
      <c r="E1470" s="61">
        <v>0</v>
      </c>
      <c r="F1470" s="61">
        <v>0</v>
      </c>
      <c r="G1470" s="59">
        <f t="shared" si="51"/>
        <v>351.70800000000003</v>
      </c>
      <c r="H1470" s="59">
        <f t="shared" si="52"/>
        <v>0</v>
      </c>
      <c r="I1470" s="60"/>
    </row>
    <row r="1471" spans="1:9" x14ac:dyDescent="0.2">
      <c r="A1471" s="73">
        <v>159</v>
      </c>
      <c r="B1471" s="61">
        <f>Obv!C15</f>
        <v>4</v>
      </c>
      <c r="C1471" s="61">
        <f>Obv!D15</f>
        <v>7057501</v>
      </c>
      <c r="D1471" s="61">
        <v>0</v>
      </c>
      <c r="E1471" s="61">
        <v>0</v>
      </c>
      <c r="F1471" s="61">
        <v>0</v>
      </c>
      <c r="G1471" s="59">
        <f t="shared" si="51"/>
        <v>28230.004000000001</v>
      </c>
      <c r="H1471" s="59">
        <f t="shared" si="52"/>
        <v>0</v>
      </c>
      <c r="I1471" s="60"/>
    </row>
    <row r="1472" spans="1:9" x14ac:dyDescent="0.2">
      <c r="A1472" s="73">
        <v>159</v>
      </c>
      <c r="B1472" s="61">
        <f>Obv!C16</f>
        <v>5</v>
      </c>
      <c r="C1472" s="61">
        <f>Obv!D16</f>
        <v>5415968</v>
      </c>
      <c r="D1472" s="61">
        <v>0</v>
      </c>
      <c r="E1472" s="61">
        <v>0</v>
      </c>
      <c r="F1472" s="61">
        <v>0</v>
      </c>
      <c r="G1472" s="59">
        <f t="shared" si="51"/>
        <v>27079.84</v>
      </c>
      <c r="H1472" s="59">
        <f t="shared" si="52"/>
        <v>0</v>
      </c>
      <c r="I1472" s="60"/>
    </row>
    <row r="1473" spans="1:9" x14ac:dyDescent="0.2">
      <c r="A1473" s="73">
        <v>159</v>
      </c>
      <c r="B1473" s="61">
        <f>Obv!C17</f>
        <v>6</v>
      </c>
      <c r="C1473" s="61">
        <f>Obv!D17</f>
        <v>1262587</v>
      </c>
      <c r="D1473" s="61">
        <v>0</v>
      </c>
      <c r="E1473" s="61">
        <v>0</v>
      </c>
      <c r="F1473" s="61">
        <v>0</v>
      </c>
      <c r="G1473" s="59">
        <f t="shared" si="51"/>
        <v>7575.5219999999999</v>
      </c>
      <c r="H1473" s="59">
        <f t="shared" si="52"/>
        <v>0</v>
      </c>
      <c r="I1473" s="60"/>
    </row>
    <row r="1474" spans="1:9" x14ac:dyDescent="0.2">
      <c r="A1474" s="73">
        <v>159</v>
      </c>
      <c r="B1474" s="61">
        <f>Obv!C18</f>
        <v>7</v>
      </c>
      <c r="C1474" s="61">
        <f>Obv!D18</f>
        <v>4964</v>
      </c>
      <c r="D1474" s="61">
        <v>0</v>
      </c>
      <c r="E1474" s="61">
        <v>0</v>
      </c>
      <c r="F1474" s="61">
        <v>0</v>
      </c>
      <c r="G1474" s="59">
        <f t="shared" si="51"/>
        <v>34.747999999999998</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366523</v>
      </c>
      <c r="D1476" s="61">
        <v>0</v>
      </c>
      <c r="E1476" s="61">
        <v>0</v>
      </c>
      <c r="F1476" s="61">
        <v>0</v>
      </c>
      <c r="G1476" s="59">
        <f t="shared" si="51"/>
        <v>3298.7069999999999</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7459</v>
      </c>
      <c r="D1478" s="61">
        <v>0</v>
      </c>
      <c r="E1478" s="61">
        <v>0</v>
      </c>
      <c r="F1478" s="61">
        <v>0</v>
      </c>
      <c r="G1478" s="59">
        <f t="shared" si="51"/>
        <v>82.048999999999992</v>
      </c>
      <c r="H1478" s="59">
        <f t="shared" si="52"/>
        <v>0</v>
      </c>
      <c r="I1478" s="60"/>
    </row>
    <row r="1479" spans="1:9" x14ac:dyDescent="0.2">
      <c r="A1479" s="73">
        <v>159</v>
      </c>
      <c r="B1479" s="61">
        <f>Obv!C23</f>
        <v>12</v>
      </c>
      <c r="C1479" s="61">
        <f>Obv!D23</f>
        <v>119250</v>
      </c>
      <c r="D1479" s="61">
        <v>0</v>
      </c>
      <c r="E1479" s="61">
        <v>0</v>
      </c>
      <c r="F1479" s="61">
        <v>0</v>
      </c>
      <c r="G1479" s="59">
        <f t="shared" si="51"/>
        <v>1431</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7190941</v>
      </c>
      <c r="D1486" s="61">
        <v>0</v>
      </c>
      <c r="E1486" s="61">
        <v>0</v>
      </c>
      <c r="F1486" s="61">
        <v>0</v>
      </c>
      <c r="G1486" s="59">
        <f t="shared" si="51"/>
        <v>136627.87899999999</v>
      </c>
      <c r="H1486" s="59">
        <f t="shared" si="52"/>
        <v>0</v>
      </c>
      <c r="I1486" s="60"/>
    </row>
    <row r="1487" spans="1:9" x14ac:dyDescent="0.2">
      <c r="A1487" s="73">
        <v>159</v>
      </c>
      <c r="B1487" s="61">
        <f>Obv!C31</f>
        <v>20</v>
      </c>
      <c r="C1487" s="61">
        <f>Obv!D31</f>
        <v>60014</v>
      </c>
      <c r="D1487" s="61">
        <v>0</v>
      </c>
      <c r="E1487" s="61">
        <v>0</v>
      </c>
      <c r="F1487" s="61">
        <v>0</v>
      </c>
      <c r="G1487" s="59">
        <f t="shared" si="51"/>
        <v>1200.28</v>
      </c>
      <c r="H1487" s="59">
        <f t="shared" si="52"/>
        <v>0</v>
      </c>
      <c r="I1487" s="60"/>
    </row>
    <row r="1488" spans="1:9" x14ac:dyDescent="0.2">
      <c r="A1488" s="73">
        <v>159</v>
      </c>
      <c r="B1488" s="61">
        <f>Obv!C32</f>
        <v>21</v>
      </c>
      <c r="C1488" s="61">
        <f>Obv!D32</f>
        <v>7011677</v>
      </c>
      <c r="D1488" s="61">
        <v>0</v>
      </c>
      <c r="E1488" s="61">
        <v>0</v>
      </c>
      <c r="F1488" s="61">
        <v>0</v>
      </c>
      <c r="G1488" s="59">
        <f t="shared" si="51"/>
        <v>147245.217</v>
      </c>
      <c r="H1488" s="59">
        <f t="shared" si="52"/>
        <v>0</v>
      </c>
      <c r="I1488" s="60"/>
    </row>
    <row r="1489" spans="1:9" x14ac:dyDescent="0.2">
      <c r="A1489" s="73">
        <v>159</v>
      </c>
      <c r="B1489" s="61">
        <f>Obv!C33</f>
        <v>22</v>
      </c>
      <c r="C1489" s="61">
        <f>Obv!D33</f>
        <v>5439022</v>
      </c>
      <c r="D1489" s="61">
        <v>0</v>
      </c>
      <c r="E1489" s="61">
        <v>0</v>
      </c>
      <c r="F1489" s="61">
        <v>0</v>
      </c>
      <c r="G1489" s="59">
        <f t="shared" si="51"/>
        <v>119658.484</v>
      </c>
      <c r="H1489" s="59">
        <f t="shared" si="52"/>
        <v>0</v>
      </c>
      <c r="I1489" s="60"/>
    </row>
    <row r="1490" spans="1:9" x14ac:dyDescent="0.2">
      <c r="A1490" s="73">
        <v>159</v>
      </c>
      <c r="B1490" s="61">
        <f>Obv!C34</f>
        <v>23</v>
      </c>
      <c r="C1490" s="61">
        <f>Obv!D34</f>
        <v>1230703</v>
      </c>
      <c r="D1490" s="61">
        <v>0</v>
      </c>
      <c r="E1490" s="61">
        <v>0</v>
      </c>
      <c r="F1490" s="61">
        <v>0</v>
      </c>
      <c r="G1490" s="59">
        <f t="shared" si="51"/>
        <v>28306.168999999998</v>
      </c>
      <c r="H1490" s="59">
        <f t="shared" si="52"/>
        <v>0</v>
      </c>
      <c r="I1490" s="60"/>
    </row>
    <row r="1491" spans="1:9" x14ac:dyDescent="0.2">
      <c r="A1491" s="73">
        <v>159</v>
      </c>
      <c r="B1491" s="61">
        <f>Obv!C35</f>
        <v>24</v>
      </c>
      <c r="C1491" s="61">
        <f>Obv!D35</f>
        <v>5070</v>
      </c>
      <c r="D1491" s="61">
        <v>0</v>
      </c>
      <c r="E1491" s="61">
        <v>0</v>
      </c>
      <c r="F1491" s="61">
        <v>0</v>
      </c>
      <c r="G1491" s="59">
        <f t="shared" si="51"/>
        <v>121.68</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329508</v>
      </c>
      <c r="D1493" s="61">
        <v>0</v>
      </c>
      <c r="E1493" s="61">
        <v>0</v>
      </c>
      <c r="F1493" s="61">
        <v>0</v>
      </c>
      <c r="G1493" s="59">
        <f t="shared" si="51"/>
        <v>8567.2079999999987</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7374</v>
      </c>
      <c r="D1495" s="61">
        <v>0</v>
      </c>
      <c r="E1495" s="61">
        <v>0</v>
      </c>
      <c r="F1495" s="61">
        <v>0</v>
      </c>
      <c r="G1495" s="59">
        <f t="shared" si="51"/>
        <v>206.47200000000001</v>
      </c>
      <c r="H1495" s="59">
        <f t="shared" si="52"/>
        <v>0</v>
      </c>
      <c r="I1495" s="60"/>
    </row>
    <row r="1496" spans="1:9" x14ac:dyDescent="0.2">
      <c r="A1496" s="73">
        <v>159</v>
      </c>
      <c r="B1496" s="61">
        <f>Obv!C40</f>
        <v>29</v>
      </c>
      <c r="C1496" s="61">
        <f>Obv!D40</f>
        <v>119250</v>
      </c>
      <c r="D1496" s="61">
        <v>0</v>
      </c>
      <c r="E1496" s="61">
        <v>0</v>
      </c>
      <c r="F1496" s="61">
        <v>0</v>
      </c>
      <c r="G1496" s="59">
        <f t="shared" si="51"/>
        <v>3458.25</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712953</v>
      </c>
      <c r="D1503" s="61">
        <v>0</v>
      </c>
      <c r="E1503" s="61">
        <v>0</v>
      </c>
      <c r="F1503" s="61">
        <v>0</v>
      </c>
      <c r="G1503" s="59">
        <f t="shared" si="53"/>
        <v>25666.307999999997</v>
      </c>
      <c r="H1503" s="59">
        <f t="shared" si="54"/>
        <v>0</v>
      </c>
      <c r="I1503" s="60"/>
    </row>
    <row r="1504" spans="1:9" x14ac:dyDescent="0.2">
      <c r="A1504" s="73">
        <v>159</v>
      </c>
      <c r="B1504" s="61">
        <f>Obv!C48</f>
        <v>37</v>
      </c>
      <c r="C1504" s="61">
        <f>Obv!D48</f>
        <v>40500</v>
      </c>
      <c r="D1504" s="61">
        <v>0</v>
      </c>
      <c r="E1504" s="61">
        <v>0</v>
      </c>
      <c r="F1504" s="61">
        <v>0</v>
      </c>
      <c r="G1504" s="59">
        <f t="shared" si="53"/>
        <v>1498.5</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40500</v>
      </c>
      <c r="D1510" s="61">
        <v>0</v>
      </c>
      <c r="E1510" s="61">
        <v>0</v>
      </c>
      <c r="F1510" s="61">
        <v>0</v>
      </c>
      <c r="G1510" s="59">
        <f t="shared" si="53"/>
        <v>1741.4999999999998</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40500</v>
      </c>
      <c r="D1516" s="61">
        <v>0</v>
      </c>
      <c r="E1516" s="61">
        <v>0</v>
      </c>
      <c r="F1516" s="61">
        <v>0</v>
      </c>
      <c r="G1516" s="59">
        <f t="shared" si="53"/>
        <v>1984.5</v>
      </c>
      <c r="H1516" s="59">
        <f t="shared" si="54"/>
        <v>0</v>
      </c>
      <c r="I1516" s="60"/>
    </row>
    <row r="1517" spans="1:9" x14ac:dyDescent="0.2">
      <c r="A1517" s="73">
        <v>159</v>
      </c>
      <c r="B1517" s="61">
        <f>Obv!C61</f>
        <v>50</v>
      </c>
      <c r="C1517" s="61">
        <f>Obv!D61</f>
        <v>40500</v>
      </c>
      <c r="D1517" s="61">
        <v>0</v>
      </c>
      <c r="E1517" s="61">
        <v>0</v>
      </c>
      <c r="F1517" s="61">
        <v>0</v>
      </c>
      <c r="G1517" s="59">
        <f t="shared" si="53"/>
        <v>2025</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672453</v>
      </c>
      <c r="D1557" s="61">
        <v>0</v>
      </c>
      <c r="E1557" s="61">
        <v>0</v>
      </c>
      <c r="F1557" s="61">
        <v>0</v>
      </c>
      <c r="G1557" s="59">
        <f t="shared" si="55"/>
        <v>60520.77</v>
      </c>
      <c r="H1557" s="59">
        <f t="shared" si="56"/>
        <v>0</v>
      </c>
      <c r="I1557" s="60"/>
    </row>
    <row r="1558" spans="1:9" x14ac:dyDescent="0.2">
      <c r="A1558" s="73">
        <v>159</v>
      </c>
      <c r="B1558" s="61">
        <f>Obv!C102</f>
        <v>91</v>
      </c>
      <c r="C1558" s="61">
        <f>Obv!D102</f>
        <v>70900</v>
      </c>
      <c r="D1558" s="61">
        <v>0</v>
      </c>
      <c r="E1558" s="61">
        <v>0</v>
      </c>
      <c r="F1558" s="61">
        <v>0</v>
      </c>
      <c r="G1558" s="59">
        <f t="shared" si="55"/>
        <v>6451.9</v>
      </c>
      <c r="H1558" s="59">
        <f t="shared" si="56"/>
        <v>0</v>
      </c>
      <c r="I1558" s="60"/>
    </row>
    <row r="1559" spans="1:9" x14ac:dyDescent="0.2">
      <c r="A1559" s="73">
        <v>159</v>
      </c>
      <c r="B1559" s="61">
        <f>Obv!C103</f>
        <v>92</v>
      </c>
      <c r="C1559" s="61">
        <f>Obv!D103</f>
        <v>601553</v>
      </c>
      <c r="D1559" s="61">
        <v>0</v>
      </c>
      <c r="E1559" s="61">
        <v>0</v>
      </c>
      <c r="F1559" s="61">
        <v>0</v>
      </c>
      <c r="G1559" s="59">
        <f t="shared" si="55"/>
        <v>55342.875999999997</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6"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51" t="s">
        <v>1561</v>
      </c>
      <c r="B1" s="352"/>
      <c r="C1" s="361" t="s">
        <v>2063</v>
      </c>
      <c r="D1" s="361"/>
      <c r="E1" s="361" t="s">
        <v>2064</v>
      </c>
      <c r="F1" s="361"/>
      <c r="G1" s="361" t="s">
        <v>2065</v>
      </c>
      <c r="H1" s="361"/>
      <c r="I1" s="361"/>
      <c r="J1" s="361" t="s">
        <v>1740</v>
      </c>
      <c r="K1" s="362"/>
    </row>
    <row r="2" spans="1:11" ht="32.1" customHeight="1" x14ac:dyDescent="0.2">
      <c r="A2" s="18"/>
      <c r="B2" s="18"/>
      <c r="C2" s="18"/>
      <c r="D2" s="18"/>
      <c r="E2" s="18"/>
      <c r="F2" s="18"/>
      <c r="H2" s="102">
        <f>LOOKUP(B22,A107:A663,C107:C663)</f>
        <v>2</v>
      </c>
      <c r="I2" s="18"/>
      <c r="J2" s="363" t="s">
        <v>3715</v>
      </c>
      <c r="K2" s="363"/>
    </row>
    <row r="3" spans="1:11" ht="5.0999999999999996" customHeight="1" x14ac:dyDescent="0.2">
      <c r="B3" s="4"/>
      <c r="C3" s="4"/>
      <c r="D3" s="4"/>
      <c r="E3" s="4"/>
      <c r="F3" s="4"/>
      <c r="G3" s="4"/>
      <c r="H3" s="4"/>
      <c r="I3" s="4"/>
    </row>
    <row r="4" spans="1:11" ht="35.1" customHeight="1" x14ac:dyDescent="0.4">
      <c r="A4" s="384" t="s">
        <v>3518</v>
      </c>
      <c r="B4" s="384"/>
      <c r="C4" s="384"/>
      <c r="D4" s="384"/>
      <c r="E4" s="384"/>
      <c r="F4" s="384"/>
      <c r="G4" s="384"/>
      <c r="H4" s="384"/>
      <c r="I4" s="384"/>
      <c r="J4" s="384"/>
      <c r="K4" s="384"/>
    </row>
    <row r="5" spans="1:11" ht="39.950000000000003" customHeight="1" x14ac:dyDescent="0.2">
      <c r="A5" s="356" t="str">
        <f>IF(AND(K10&lt;&gt;"",K12&lt;&gt;""), "za razdoblje: " &amp; TEXT(K10, "d. mmmm yyyy.") &amp; "   –   " &amp; TEXT(K12, "d. mmmm yyyy."),"za razdoblje od ________________ do ______________")</f>
        <v>za razdoblje: 1. siječanj 2018.   –   31. prosinac 2018.</v>
      </c>
      <c r="B5" s="356"/>
      <c r="C5" s="356"/>
      <c r="D5" s="356"/>
      <c r="E5" s="356"/>
      <c r="F5" s="356"/>
      <c r="G5" s="356"/>
      <c r="H5" s="356"/>
      <c r="I5" s="356"/>
      <c r="J5" s="356"/>
      <c r="K5" s="356"/>
    </row>
    <row r="6" spans="1:11" ht="15" customHeight="1" x14ac:dyDescent="0.2">
      <c r="A6" s="22" t="s">
        <v>3124</v>
      </c>
      <c r="B6" s="26">
        <v>49309</v>
      </c>
      <c r="C6" s="12"/>
      <c r="D6" s="388" t="s">
        <v>3128</v>
      </c>
      <c r="E6" s="389"/>
      <c r="F6" s="15" t="s">
        <v>237</v>
      </c>
      <c r="G6" s="12"/>
      <c r="H6" s="12"/>
      <c r="I6" s="12"/>
      <c r="J6" s="357">
        <f>SUM(Skriveni!G2:G1561)</f>
        <v>123630458.55300005</v>
      </c>
      <c r="K6" s="357"/>
    </row>
    <row r="7" spans="1:11" ht="3" customHeight="1" x14ac:dyDescent="0.2">
      <c r="A7" s="12"/>
      <c r="B7" s="12"/>
      <c r="C7" s="12"/>
      <c r="D7" s="12"/>
      <c r="E7" s="12"/>
      <c r="F7" s="12"/>
      <c r="G7" s="12"/>
      <c r="H7" s="12"/>
      <c r="I7" s="12"/>
      <c r="J7" s="12"/>
      <c r="K7" s="12"/>
    </row>
    <row r="8" spans="1:11" ht="15" customHeight="1" x14ac:dyDescent="0.2">
      <c r="A8" s="22" t="s">
        <v>3125</v>
      </c>
      <c r="B8" s="27">
        <v>4508556</v>
      </c>
      <c r="C8" s="353" t="s">
        <v>860</v>
      </c>
      <c r="D8" s="354"/>
      <c r="E8" s="354"/>
      <c r="F8" s="354"/>
      <c r="G8" s="354"/>
      <c r="H8" s="355"/>
      <c r="I8" s="167" t="s">
        <v>867</v>
      </c>
      <c r="J8" s="358" t="s">
        <v>3132</v>
      </c>
      <c r="K8" s="358"/>
    </row>
    <row r="9" spans="1:11" ht="3" customHeight="1" x14ac:dyDescent="0.2">
      <c r="A9" s="12"/>
      <c r="B9" s="12"/>
      <c r="C9" s="12"/>
      <c r="D9" s="12"/>
      <c r="E9" s="12"/>
      <c r="F9" s="12"/>
      <c r="G9" s="12"/>
      <c r="H9" s="12"/>
      <c r="I9" s="12"/>
      <c r="J9" s="12"/>
      <c r="K9" s="12"/>
    </row>
    <row r="10" spans="1:11" ht="15" customHeight="1" x14ac:dyDescent="0.2">
      <c r="A10" s="22" t="s">
        <v>3126</v>
      </c>
      <c r="B10" s="393" t="s">
        <v>4293</v>
      </c>
      <c r="C10" s="394"/>
      <c r="D10" s="394"/>
      <c r="E10" s="394"/>
      <c r="F10" s="394"/>
      <c r="G10" s="394"/>
      <c r="H10" s="394"/>
      <c r="I10" s="395"/>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49217</v>
      </c>
      <c r="C12" s="385" t="s">
        <v>1035</v>
      </c>
      <c r="D12" s="386"/>
      <c r="E12" s="386"/>
      <c r="F12" s="386"/>
      <c r="G12" s="387"/>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9" t="s">
        <v>4294</v>
      </c>
      <c r="C14" s="380"/>
      <c r="D14" s="380"/>
      <c r="E14" s="380"/>
      <c r="F14" s="380"/>
      <c r="G14" s="381"/>
      <c r="H14" s="12"/>
      <c r="I14" s="12"/>
      <c r="J14" s="22" t="s">
        <v>3764</v>
      </c>
      <c r="K14" s="45">
        <v>98491896949</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9" t="str">
        <f>IF(B16&gt;0,LOOKUP(B16,A66:A74,B66:B74),"Razina nije upisana")</f>
        <v>Proračunski korisnik jedinice lokalne i područne (regionalne) samouprave koji obavlja poslove u sklopu funkcija koje se decentraliziraju</v>
      </c>
      <c r="D16" s="360"/>
      <c r="E16" s="360"/>
      <c r="F16" s="360"/>
      <c r="G16" s="360"/>
      <c r="H16" s="360"/>
      <c r="I16" s="360"/>
      <c r="J16" s="360"/>
      <c r="K16" s="360"/>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9" t="str">
        <f xml:space="preserve"> IF(B18&gt;0,LOOKUP(B18,Sifre!A255:A869,Sifre!B255:B869),"Djelatnost nije upisana")</f>
        <v>Osnovno obrazovanje</v>
      </c>
      <c r="D18" s="360"/>
      <c r="E18" s="360"/>
      <c r="F18" s="360"/>
      <c r="G18" s="360"/>
      <c r="H18" s="360"/>
      <c r="I18" s="360"/>
      <c r="J18" s="360"/>
      <c r="K18" s="360"/>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9" t="str">
        <f>IF(B20&lt;&gt;"","Razdjel: " &amp; LOOKUP(B20,A666:A713,B666:B713),"Razdjel nije upisan")</f>
        <v>Razdjel: NEMA RAZDJELA</v>
      </c>
      <c r="D20" s="360"/>
      <c r="E20" s="360"/>
      <c r="F20" s="360"/>
      <c r="G20" s="360"/>
      <c r="H20" s="360"/>
      <c r="I20" s="360"/>
      <c r="J20" s="360"/>
      <c r="K20" s="360"/>
    </row>
    <row r="21" spans="1:11" ht="3" customHeight="1" x14ac:dyDescent="0.2">
      <c r="A21" s="13"/>
      <c r="B21" s="12"/>
      <c r="C21" s="170"/>
      <c r="D21" s="170"/>
      <c r="E21" s="170"/>
      <c r="F21" s="170"/>
      <c r="G21" s="170"/>
      <c r="H21" s="170"/>
      <c r="I21" s="170"/>
      <c r="J21" s="170"/>
      <c r="K21" s="170"/>
    </row>
    <row r="22" spans="1:11" ht="15" customHeight="1" x14ac:dyDescent="0.2">
      <c r="A22" s="55" t="s">
        <v>3519</v>
      </c>
      <c r="B22" s="31">
        <v>212</v>
      </c>
      <c r="C22" s="359" t="str">
        <f>IF(B22&gt;0, "Županija: " &amp; LOOKUP(H2,A83:A103,B83:B103) &amp; ", grad/općina: " &amp; LOOKUP(B22,A107:A663,B107:B663),"Šifra grada/općine nije upisana")</f>
        <v>Županija: KRAPINSKO-ZAGORSKA, grad/općina: KRAPINSKE TOPLICE</v>
      </c>
      <c r="D22" s="360"/>
      <c r="E22" s="360"/>
      <c r="F22" s="360"/>
      <c r="G22" s="360"/>
      <c r="H22" s="360"/>
      <c r="I22" s="360"/>
      <c r="J22" s="360"/>
      <c r="K22" s="360"/>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3" t="s">
        <v>1978</v>
      </c>
      <c r="E24" s="404"/>
      <c r="F24" s="404"/>
      <c r="G24" s="12"/>
      <c r="H24" s="12"/>
      <c r="I24" s="12"/>
      <c r="J24" s="12"/>
      <c r="K24" s="12"/>
    </row>
    <row r="25" spans="1:11" ht="15" customHeight="1" x14ac:dyDescent="0.2">
      <c r="A25" s="367" t="s">
        <v>1462</v>
      </c>
      <c r="B25" s="39" t="str">
        <f>IF(SUM(Skriveni!C2:F642)=0,"NE", "DA")</f>
        <v>DA</v>
      </c>
      <c r="C25" s="382" t="s">
        <v>818</v>
      </c>
      <c r="D25" s="405"/>
      <c r="E25" s="82" t="str">
        <f>IF(AND(B25="DA",Kont!E23&gt;0),Kont!E23,"Nema")</f>
        <v>Nema</v>
      </c>
      <c r="F25" s="12"/>
      <c r="G25" s="22" t="s">
        <v>3680</v>
      </c>
      <c r="H25" s="371" t="s">
        <v>4295</v>
      </c>
      <c r="I25" s="402"/>
      <c r="J25" s="402"/>
      <c r="K25" s="372"/>
    </row>
    <row r="26" spans="1:11" ht="3" customHeight="1" x14ac:dyDescent="0.2">
      <c r="A26" s="368"/>
      <c r="B26" s="32"/>
      <c r="C26" s="33"/>
      <c r="D26" s="34"/>
      <c r="E26" s="35"/>
      <c r="G26" s="13"/>
      <c r="H26" s="12"/>
      <c r="I26" s="12"/>
      <c r="J26" s="12"/>
      <c r="K26" s="12"/>
    </row>
    <row r="27" spans="1:11" ht="15" customHeight="1" x14ac:dyDescent="0.2">
      <c r="A27" s="368"/>
      <c r="B27" s="39" t="str">
        <f>IF(SUM(Skriveni!C977:D1225)&lt;&gt;0,"DA","NE")</f>
        <v>DA</v>
      </c>
      <c r="C27" s="382" t="s">
        <v>2601</v>
      </c>
      <c r="D27" s="383"/>
      <c r="E27" s="82" t="str">
        <f>IF(AND(B27="DA",Kont!E261&gt;0),Kont!E261,"Nema")</f>
        <v>Nema</v>
      </c>
      <c r="F27" s="12"/>
      <c r="G27" s="22" t="s">
        <v>3681</v>
      </c>
      <c r="H27" s="371" t="s">
        <v>4296</v>
      </c>
      <c r="I27" s="372"/>
      <c r="J27" s="13" t="s">
        <v>1447</v>
      </c>
      <c r="K27" s="15" t="s">
        <v>4296</v>
      </c>
    </row>
    <row r="28" spans="1:11" ht="3" customHeight="1" x14ac:dyDescent="0.2">
      <c r="A28" s="368"/>
      <c r="F28" s="12"/>
      <c r="G28" s="12"/>
      <c r="H28" s="12"/>
      <c r="I28" s="12"/>
      <c r="J28" s="12"/>
      <c r="K28" s="12"/>
    </row>
    <row r="29" spans="1:11" ht="15" customHeight="1" x14ac:dyDescent="0.2">
      <c r="A29" s="368"/>
      <c r="B29" s="39" t="str">
        <f>IF(SUM(Skriveni!C1287:D1422)&lt;&gt;0,"DA","NE")</f>
        <v>DA</v>
      </c>
      <c r="C29" s="406" t="s">
        <v>819</v>
      </c>
      <c r="D29" s="407"/>
      <c r="E29" s="82" t="str">
        <f>IF(AND(B29="DA",Kont!E297&gt;0),Kont!E297,"Nema")</f>
        <v>Nema</v>
      </c>
      <c r="F29" s="12"/>
      <c r="G29" s="22" t="s">
        <v>1448</v>
      </c>
      <c r="H29" s="374" t="s">
        <v>4298</v>
      </c>
      <c r="I29" s="375"/>
      <c r="J29" s="375"/>
      <c r="K29" s="376"/>
    </row>
    <row r="30" spans="1:11" ht="3" customHeight="1" x14ac:dyDescent="0.2">
      <c r="A30" s="368"/>
      <c r="B30" s="32"/>
      <c r="C30" s="33"/>
      <c r="D30" s="34"/>
      <c r="E30" s="35"/>
      <c r="F30" s="12"/>
      <c r="G30" s="12"/>
      <c r="H30" s="12"/>
      <c r="I30" s="12"/>
      <c r="J30" s="12"/>
      <c r="K30" s="12"/>
    </row>
    <row r="31" spans="1:11" ht="15" customHeight="1" x14ac:dyDescent="0.2">
      <c r="A31" s="368"/>
      <c r="B31" s="183" t="s">
        <v>4300</v>
      </c>
      <c r="C31" s="382" t="s">
        <v>1591</v>
      </c>
      <c r="D31" s="383"/>
      <c r="E31" s="82" t="str">
        <f>IF(Kont!E292&gt;0,Kont!E292,"Nema")</f>
        <v>Nema</v>
      </c>
      <c r="F31" s="12"/>
      <c r="G31" s="13" t="s">
        <v>1449</v>
      </c>
      <c r="H31" s="374" t="s">
        <v>4297</v>
      </c>
      <c r="I31" s="375"/>
      <c r="J31" s="375"/>
      <c r="K31" s="376"/>
    </row>
    <row r="32" spans="1:11" ht="3" customHeight="1" x14ac:dyDescent="0.2">
      <c r="A32" s="368"/>
      <c r="B32" s="32"/>
      <c r="C32" s="33"/>
      <c r="D32" s="34"/>
      <c r="E32" s="35"/>
      <c r="F32" s="12"/>
      <c r="G32" s="12"/>
      <c r="H32" s="12"/>
      <c r="I32" s="12"/>
      <c r="J32" s="12"/>
      <c r="K32" s="12"/>
    </row>
    <row r="33" spans="1:11" ht="15" customHeight="1" x14ac:dyDescent="0.2">
      <c r="A33" s="369"/>
      <c r="B33" s="39" t="str">
        <f>IF(SUM(Skriveni!C1468:C1550)&lt;&gt;0,"DA","NE")</f>
        <v>DA</v>
      </c>
      <c r="C33" s="377" t="s">
        <v>1210</v>
      </c>
      <c r="D33" s="378"/>
      <c r="E33" s="82" t="str">
        <f>IF(AND(B33="DA",Kont!E288&gt;0),Kont!E288,"Nema")</f>
        <v>Nema</v>
      </c>
      <c r="F33" s="12"/>
      <c r="G33" s="22" t="s">
        <v>735</v>
      </c>
      <c r="H33" s="379" t="s">
        <v>4299</v>
      </c>
      <c r="I33" s="380"/>
      <c r="J33" s="380"/>
      <c r="K33" s="381"/>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408" t="str">
        <f>IF(Kont!E3&gt;0,"Izvještaj sadrži pogreške, broj pogrešaka: " &amp; Kont!E3,IF(J6=0,"Izvještaj je prazan","Izvještaj nema pogrešaka"))</f>
        <v>Izvještaj nema pogrešaka</v>
      </c>
      <c r="I35" s="409"/>
      <c r="J35" s="409"/>
      <c r="K35" s="410"/>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3" t="s">
        <v>2060</v>
      </c>
      <c r="C38" s="373"/>
      <c r="D38" s="373"/>
      <c r="E38" s="373"/>
      <c r="F38" s="373"/>
      <c r="G38" s="373"/>
      <c r="H38" s="373"/>
      <c r="I38" s="109" t="s">
        <v>1683</v>
      </c>
      <c r="J38" s="110" t="s">
        <v>1685</v>
      </c>
      <c r="K38" s="111" t="s">
        <v>1684</v>
      </c>
    </row>
    <row r="39" spans="1:11" ht="12.95" customHeight="1" x14ac:dyDescent="0.2">
      <c r="A39" s="364" t="s">
        <v>3714</v>
      </c>
      <c r="B39" s="399" t="str">
        <f>PRRAS!B12</f>
        <v xml:space="preserve">PRIHODI POSLOVANJA (AOP 002+039+045+074+105+123+130+136) </v>
      </c>
      <c r="C39" s="399"/>
      <c r="D39" s="399"/>
      <c r="E39" s="399"/>
      <c r="F39" s="399"/>
      <c r="G39" s="399"/>
      <c r="H39" s="399"/>
      <c r="I39" s="112">
        <f>PRRAS!C12</f>
        <v>1</v>
      </c>
      <c r="J39" s="113">
        <f>PRRAS!D12</f>
        <v>6688326</v>
      </c>
      <c r="K39" s="114">
        <f>PRRAS!E12</f>
        <v>7202302</v>
      </c>
    </row>
    <row r="40" spans="1:11" ht="12.95" customHeight="1" x14ac:dyDescent="0.2">
      <c r="A40" s="365"/>
      <c r="B40" s="370" t="str">
        <f>PRRAS!B159</f>
        <v xml:space="preserve">RASHODI POSLOVANJA (AOP 149+160+193+212+221+246+257) </v>
      </c>
      <c r="C40" s="396"/>
      <c r="D40" s="396"/>
      <c r="E40" s="396"/>
      <c r="F40" s="396"/>
      <c r="G40" s="396"/>
      <c r="H40" s="396"/>
      <c r="I40" s="115">
        <f>PRRAS!C159</f>
        <v>148</v>
      </c>
      <c r="J40" s="116">
        <f>PRRAS!D159</f>
        <v>6596779</v>
      </c>
      <c r="K40" s="117">
        <f>PRRAS!E159</f>
        <v>7082400</v>
      </c>
    </row>
    <row r="41" spans="1:11" ht="12.95" customHeight="1" x14ac:dyDescent="0.2">
      <c r="A41" s="365"/>
      <c r="B41" s="370" t="str">
        <f>PRRAS!B648</f>
        <v>Višak prihoda i primitaka raspoloživ u sljedećem razdoblju (AOP 631+633-632-634)</v>
      </c>
      <c r="C41" s="396"/>
      <c r="D41" s="396"/>
      <c r="E41" s="396"/>
      <c r="F41" s="396"/>
      <c r="G41" s="396"/>
      <c r="H41" s="396"/>
      <c r="I41" s="115">
        <f>PRRAS!C648</f>
        <v>635</v>
      </c>
      <c r="J41" s="116">
        <f>PRRAS!D648</f>
        <v>98224</v>
      </c>
      <c r="K41" s="117">
        <f>PRRAS!E648</f>
        <v>98875</v>
      </c>
    </row>
    <row r="42" spans="1:11" ht="12.95" customHeight="1" x14ac:dyDescent="0.2">
      <c r="A42" s="366"/>
      <c r="B42" s="397" t="str">
        <f>PRRAS!B649</f>
        <v>Manjak prihoda i primitaka za pokriće u sljedećem razdoblju (AOP 632+634-631-633)</v>
      </c>
      <c r="C42" s="398"/>
      <c r="D42" s="398"/>
      <c r="E42" s="398"/>
      <c r="F42" s="398"/>
      <c r="G42" s="398"/>
      <c r="H42" s="398"/>
      <c r="I42" s="118">
        <f>PRRAS!C649</f>
        <v>636</v>
      </c>
      <c r="J42" s="119">
        <f>PRRAS!D649</f>
        <v>0</v>
      </c>
      <c r="K42" s="120">
        <f>PRRAS!E649</f>
        <v>0</v>
      </c>
    </row>
    <row r="43" spans="1:11" ht="12.95" customHeight="1" x14ac:dyDescent="0.2">
      <c r="A43" s="364" t="s">
        <v>2272</v>
      </c>
      <c r="B43" s="399" t="str">
        <f>Bil!B13</f>
        <v>Nefinancijska imovina (AOP 003+007+046+047+051+058)</v>
      </c>
      <c r="C43" s="400"/>
      <c r="D43" s="400"/>
      <c r="E43" s="400"/>
      <c r="F43" s="400"/>
      <c r="G43" s="400"/>
      <c r="H43" s="400"/>
      <c r="I43" s="112">
        <f>Bil!C13</f>
        <v>2</v>
      </c>
      <c r="J43" s="113">
        <f>Bil!D13</f>
        <v>5961824</v>
      </c>
      <c r="K43" s="114">
        <f>Bil!E13</f>
        <v>5921685</v>
      </c>
    </row>
    <row r="44" spans="1:11" ht="12.95" customHeight="1" x14ac:dyDescent="0.2">
      <c r="A44" s="365"/>
      <c r="B44" s="370" t="str">
        <f>Bil!B74</f>
        <v>Financijska imovina (AOP 064+073+081+112+128+140+157+158)</v>
      </c>
      <c r="C44" s="396"/>
      <c r="D44" s="396"/>
      <c r="E44" s="396"/>
      <c r="F44" s="396"/>
      <c r="G44" s="396"/>
      <c r="H44" s="396"/>
      <c r="I44" s="115">
        <f>Bil!C74</f>
        <v>63</v>
      </c>
      <c r="J44" s="116">
        <f>Bil!D74</f>
        <v>712842</v>
      </c>
      <c r="K44" s="117">
        <f>Bil!E74</f>
        <v>814339</v>
      </c>
    </row>
    <row r="45" spans="1:11" ht="12.95" customHeight="1" x14ac:dyDescent="0.2">
      <c r="A45" s="365"/>
      <c r="B45" s="370" t="str">
        <f>Bil!B174</f>
        <v xml:space="preserve">Obveze (AOP 164+175+176+192+220) </v>
      </c>
      <c r="C45" s="396"/>
      <c r="D45" s="396"/>
      <c r="E45" s="396"/>
      <c r="F45" s="396"/>
      <c r="G45" s="396"/>
      <c r="H45" s="396"/>
      <c r="I45" s="115">
        <f>Bil!C174</f>
        <v>163</v>
      </c>
      <c r="J45" s="116">
        <f>Bil!D174</f>
        <v>609907</v>
      </c>
      <c r="K45" s="117">
        <f>Bil!E174</f>
        <v>712952</v>
      </c>
    </row>
    <row r="46" spans="1:11" ht="12.95" customHeight="1" x14ac:dyDescent="0.2">
      <c r="A46" s="366"/>
      <c r="B46" s="397" t="str">
        <f>Bil!B234</f>
        <v>Vlastiti izvori (224 + 232 - 236 + 240 do 242)</v>
      </c>
      <c r="C46" s="398"/>
      <c r="D46" s="398"/>
      <c r="E46" s="398"/>
      <c r="F46" s="398"/>
      <c r="G46" s="398"/>
      <c r="H46" s="398"/>
      <c r="I46" s="118">
        <f>Bil!C234</f>
        <v>223</v>
      </c>
      <c r="J46" s="119">
        <f>Bil!D234</f>
        <v>6064760</v>
      </c>
      <c r="K46" s="120">
        <f>Bil!E234</f>
        <v>6023071</v>
      </c>
    </row>
    <row r="47" spans="1:11" ht="12.95" customHeight="1" x14ac:dyDescent="0.2">
      <c r="A47" s="364" t="s">
        <v>2270</v>
      </c>
      <c r="B47" s="399" t="str">
        <f>RasF!B12</f>
        <v>Opće javne usluge (AOP 002+006+009+013 do 017)</v>
      </c>
      <c r="C47" s="399"/>
      <c r="D47" s="399"/>
      <c r="E47" s="399"/>
      <c r="F47" s="399"/>
      <c r="G47" s="399"/>
      <c r="H47" s="399"/>
      <c r="I47" s="112">
        <f>RasF!C12</f>
        <v>1</v>
      </c>
      <c r="J47" s="113">
        <f>RasF!D12</f>
        <v>0</v>
      </c>
      <c r="K47" s="114">
        <f>RasF!E12</f>
        <v>0</v>
      </c>
    </row>
    <row r="48" spans="1:11" ht="12.95" customHeight="1" x14ac:dyDescent="0.2">
      <c r="A48" s="365"/>
      <c r="B48" s="370" t="str">
        <f>RasF!B42</f>
        <v>Ekonomski poslovi (AOP 032+035+039+046+050+056+057+062+070)</v>
      </c>
      <c r="C48" s="370"/>
      <c r="D48" s="370"/>
      <c r="E48" s="370"/>
      <c r="F48" s="370"/>
      <c r="G48" s="370"/>
      <c r="H48" s="370"/>
      <c r="I48" s="115">
        <f>RasF!C42</f>
        <v>31</v>
      </c>
      <c r="J48" s="116">
        <f>RasF!D42</f>
        <v>0</v>
      </c>
      <c r="K48" s="117">
        <f>RasF!E42</f>
        <v>0</v>
      </c>
    </row>
    <row r="49" spans="1:11" ht="12.95" customHeight="1" x14ac:dyDescent="0.2">
      <c r="A49" s="365"/>
      <c r="B49" s="370" t="str">
        <f>RasF!B95</f>
        <v>Rashodi vezani za stanovanje i kom. pogodnosti koji nisu drugdje svrstani</v>
      </c>
      <c r="C49" s="370"/>
      <c r="D49" s="370"/>
      <c r="E49" s="370"/>
      <c r="F49" s="370"/>
      <c r="G49" s="370"/>
      <c r="H49" s="370"/>
      <c r="I49" s="115">
        <f>RasF!C95</f>
        <v>84</v>
      </c>
      <c r="J49" s="116">
        <f>RasF!D95</f>
        <v>0</v>
      </c>
      <c r="K49" s="117">
        <f>RasF!E95</f>
        <v>0</v>
      </c>
    </row>
    <row r="50" spans="1:11" ht="12.95" customHeight="1" x14ac:dyDescent="0.2">
      <c r="A50" s="365"/>
      <c r="B50" s="370" t="str">
        <f>RasF!B121</f>
        <v>Obrazovanje (AOP 111+114+117+118+121 do 124)</v>
      </c>
      <c r="C50" s="370"/>
      <c r="D50" s="370"/>
      <c r="E50" s="370"/>
      <c r="F50" s="370"/>
      <c r="G50" s="370"/>
      <c r="H50" s="370"/>
      <c r="I50" s="115">
        <f>RasF!C121</f>
        <v>110</v>
      </c>
      <c r="J50" s="116">
        <f>RasF!D121</f>
        <v>6679370</v>
      </c>
      <c r="K50" s="117">
        <f>RasF!E121</f>
        <v>7201650</v>
      </c>
    </row>
    <row r="51" spans="1:11" ht="12.95" customHeight="1" x14ac:dyDescent="0.2">
      <c r="A51" s="366"/>
      <c r="B51" s="397" t="str">
        <f>RasF!B148</f>
        <v>Kontrolni zbroj (AOP 001+018+024+031+071+078+085+103+110+125)</v>
      </c>
      <c r="C51" s="397"/>
      <c r="D51" s="397"/>
      <c r="E51" s="397"/>
      <c r="F51" s="397"/>
      <c r="G51" s="397"/>
      <c r="H51" s="397"/>
      <c r="I51" s="118">
        <f>RasF!C148</f>
        <v>137</v>
      </c>
      <c r="J51" s="119">
        <f>RasF!D148</f>
        <v>6679370</v>
      </c>
      <c r="K51" s="120">
        <f>RasF!E148</f>
        <v>7201650</v>
      </c>
    </row>
    <row r="52" spans="1:11" ht="12.95" customHeight="1" x14ac:dyDescent="0.2">
      <c r="A52" s="364" t="s">
        <v>2271</v>
      </c>
      <c r="B52" s="400" t="str">
        <f>PVRIO!B12</f>
        <v>Promjene u vrijednosti i obujmu imovine (AOP 002+018)</v>
      </c>
      <c r="C52" s="400"/>
      <c r="D52" s="400"/>
      <c r="E52" s="400"/>
      <c r="F52" s="400"/>
      <c r="G52" s="400"/>
      <c r="H52" s="400"/>
      <c r="I52" s="112">
        <f>PVRIO!C12</f>
        <v>1</v>
      </c>
      <c r="J52" s="113">
        <f>PVRIO!D12</f>
        <v>1038</v>
      </c>
      <c r="K52" s="114">
        <f>PVRIO!E12</f>
        <v>1011</v>
      </c>
    </row>
    <row r="53" spans="1:11" ht="12.95" customHeight="1" x14ac:dyDescent="0.2">
      <c r="A53" s="365"/>
      <c r="B53" s="396" t="str">
        <f>PVRIO!B29</f>
        <v>Promjene u obujmu imovine (AOP 019+026)</v>
      </c>
      <c r="C53" s="396"/>
      <c r="D53" s="396"/>
      <c r="E53" s="396"/>
      <c r="F53" s="396"/>
      <c r="G53" s="396"/>
      <c r="H53" s="396"/>
      <c r="I53" s="115">
        <f>PVRIO!C29</f>
        <v>18</v>
      </c>
      <c r="J53" s="116">
        <f>PVRIO!D29</f>
        <v>1038</v>
      </c>
      <c r="K53" s="117">
        <f>PVRIO!E29</f>
        <v>144</v>
      </c>
    </row>
    <row r="54" spans="1:11" ht="12.95" customHeight="1" x14ac:dyDescent="0.2">
      <c r="A54" s="365"/>
      <c r="B54" s="396" t="str">
        <f>PVRIO!B45</f>
        <v>Promjene u vrijednosti (revalorizacija) i obujmu obveza (AOP 035+040)</v>
      </c>
      <c r="C54" s="396"/>
      <c r="D54" s="396"/>
      <c r="E54" s="396"/>
      <c r="F54" s="396"/>
      <c r="G54" s="396"/>
      <c r="H54" s="396"/>
      <c r="I54" s="115">
        <f>PVRIO!C45</f>
        <v>34</v>
      </c>
      <c r="J54" s="116">
        <f>PVRIO!D45</f>
        <v>0</v>
      </c>
      <c r="K54" s="117">
        <f>PVRIO!E45</f>
        <v>0</v>
      </c>
    </row>
    <row r="55" spans="1:11" ht="12.95" customHeight="1" x14ac:dyDescent="0.2">
      <c r="A55" s="366"/>
      <c r="B55" s="398" t="str">
        <f>PVRIO!B51</f>
        <v>Promjene u obujmu obveza (AOP 041 do 044)</v>
      </c>
      <c r="C55" s="398"/>
      <c r="D55" s="398"/>
      <c r="E55" s="398"/>
      <c r="F55" s="398"/>
      <c r="G55" s="398"/>
      <c r="H55" s="398"/>
      <c r="I55" s="118">
        <f>PVRIO!C51</f>
        <v>40</v>
      </c>
      <c r="J55" s="119">
        <f>PVRIO!D51</f>
        <v>0</v>
      </c>
      <c r="K55" s="120">
        <f>PVRIO!E51</f>
        <v>0</v>
      </c>
    </row>
    <row r="56" spans="1:11" ht="12.95" customHeight="1" x14ac:dyDescent="0.2">
      <c r="A56" s="364" t="s">
        <v>2273</v>
      </c>
      <c r="B56" s="400" t="str">
        <f>Obv!B12</f>
        <v>Stanje obveza 1. siječnja (=AOP 036* iz Izvještaja o obvezama za prethodnu godinu)</v>
      </c>
      <c r="C56" s="400"/>
      <c r="D56" s="400"/>
      <c r="E56" s="400"/>
      <c r="F56" s="400"/>
      <c r="G56" s="400"/>
      <c r="H56" s="400"/>
      <c r="I56" s="112">
        <f>Obv!C12</f>
        <v>1</v>
      </c>
      <c r="J56" s="113" t="s">
        <v>3568</v>
      </c>
      <c r="K56" s="114">
        <f>Obv!D12</f>
        <v>609907</v>
      </c>
    </row>
    <row r="57" spans="1:11" ht="12.95" customHeight="1" x14ac:dyDescent="0.2">
      <c r="A57" s="365"/>
      <c r="B57" s="370" t="str">
        <f>Obv!B47</f>
        <v>Stanje obveza na kraju izvještajnog razdoblja (AOP 001+002-019) i (AOP 037+090)</v>
      </c>
      <c r="C57" s="370"/>
      <c r="D57" s="370"/>
      <c r="E57" s="370"/>
      <c r="F57" s="370"/>
      <c r="G57" s="370"/>
      <c r="H57" s="370"/>
      <c r="I57" s="115">
        <f>Obv!C47</f>
        <v>36</v>
      </c>
      <c r="J57" s="116" t="s">
        <v>3568</v>
      </c>
      <c r="K57" s="117">
        <f>Obv!D47</f>
        <v>712953</v>
      </c>
    </row>
    <row r="58" spans="1:11" ht="12.95" customHeight="1" x14ac:dyDescent="0.2">
      <c r="A58" s="365"/>
      <c r="B58" s="370" t="str">
        <f>Obv!B48</f>
        <v>Stanje dospjelih obveza na kraju izvještajnog razdoblja (AOP 038+043+079+084)</v>
      </c>
      <c r="C58" s="370"/>
      <c r="D58" s="370"/>
      <c r="E58" s="370"/>
      <c r="F58" s="370"/>
      <c r="G58" s="370"/>
      <c r="H58" s="370"/>
      <c r="I58" s="115">
        <f>Obv!C48</f>
        <v>37</v>
      </c>
      <c r="J58" s="116" t="s">
        <v>3568</v>
      </c>
      <c r="K58" s="117">
        <f>Obv!D48</f>
        <v>40500</v>
      </c>
    </row>
    <row r="59" spans="1:11" ht="12.95" customHeight="1" x14ac:dyDescent="0.2">
      <c r="A59" s="366"/>
      <c r="B59" s="397" t="str">
        <f>Obv!B101</f>
        <v>Stanje nedospjelih obveza na kraju izvještajnog razdoblja (AOP 091 do 094)</v>
      </c>
      <c r="C59" s="397"/>
      <c r="D59" s="397"/>
      <c r="E59" s="397"/>
      <c r="F59" s="397"/>
      <c r="G59" s="397"/>
      <c r="H59" s="397"/>
      <c r="I59" s="118">
        <f>Obv!C101</f>
        <v>90</v>
      </c>
      <c r="J59" s="119" t="s">
        <v>3568</v>
      </c>
      <c r="K59" s="120">
        <f>Obv!D101</f>
        <v>672453</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1" t="str">
        <f xml:space="preserve"> "Verzija Excel datoteke: " &amp; MID(Skriveni!K31,1,1) &amp; "." &amp; MID(Skriveni!K31,2,1) &amp; "." &amp; MID(Skriveni!K31,3,1) &amp; "."</f>
        <v>Verzija Excel datoteke: 5.0.6.</v>
      </c>
      <c r="K61" s="401"/>
    </row>
    <row r="62" spans="1:11" ht="53.25" customHeight="1" x14ac:dyDescent="0.2">
      <c r="A62" s="19"/>
      <c r="B62" s="19"/>
      <c r="C62" s="19"/>
      <c r="D62" s="19"/>
      <c r="E62" s="19"/>
      <c r="F62" s="19"/>
      <c r="G62" s="20"/>
      <c r="H62" s="19"/>
      <c r="I62" s="19"/>
      <c r="J62" s="19"/>
      <c r="K62" s="19"/>
    </row>
    <row r="63" spans="1:11" ht="21.75" customHeight="1" x14ac:dyDescent="0.2">
      <c r="A63" s="390" t="s">
        <v>3716</v>
      </c>
      <c r="B63" s="390"/>
      <c r="C63" s="390"/>
      <c r="D63" s="390"/>
      <c r="E63" s="16"/>
      <c r="F63" s="21"/>
      <c r="G63" s="16"/>
      <c r="H63" s="391" t="s">
        <v>3135</v>
      </c>
      <c r="I63" s="392"/>
      <c r="J63" s="392"/>
      <c r="K63" s="392"/>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workbookViewId="0">
      <pane ySplit="1" topLeftCell="A332" activePane="bottomLeft" state="frozen"/>
      <selection pane="bottomLeft" activeCell="A743" sqref="A743:XFD743"/>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49309</v>
      </c>
      <c r="C4" s="414"/>
      <c r="D4" s="414"/>
      <c r="E4" s="415">
        <f>SUM(Skriveni!G2:G976)</f>
        <v>89425565.711999968</v>
      </c>
      <c r="F4" s="416"/>
    </row>
    <row r="5" spans="1:7" s="23" customFormat="1" ht="15" customHeight="1" x14ac:dyDescent="0.2">
      <c r="B5" s="413" t="str">
        <f>"Naziv: "&amp;IF(RefStr!B10&lt;&gt;"",RefStr!B10,"_______________________________________")</f>
        <v>Naziv: Centar za odgoj i obrazovanje Krapinske Toplice</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8520 Osnovno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6688326</v>
      </c>
      <c r="E12" s="147">
        <f>E13+E50+E56+E85+E116+E134+E141+E147</f>
        <v>7202302</v>
      </c>
      <c r="F12" s="148">
        <f>IF(D12&lt;&gt;0,IF(E12/D12&gt;=100,"&gt;&gt;100",E12/D12*100),"-")</f>
        <v>107.68467326502925</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5903391</v>
      </c>
      <c r="E56" s="147">
        <f>E57+E60+E65+E68+E71+E74+E77+E80</f>
        <v>6237000</v>
      </c>
      <c r="F56" s="150">
        <f t="shared" si="0"/>
        <v>105.65114186066957</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6581</v>
      </c>
      <c r="F68" s="150" t="str">
        <f t="shared" si="0"/>
        <v>-</v>
      </c>
    </row>
    <row r="69" spans="1:6" s="8" customFormat="1" x14ac:dyDescent="0.2">
      <c r="A69" s="145">
        <v>6341</v>
      </c>
      <c r="B69" s="146" t="s">
        <v>3699</v>
      </c>
      <c r="C69" s="345">
        <v>58</v>
      </c>
      <c r="D69" s="149"/>
      <c r="E69" s="149">
        <v>6581</v>
      </c>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5903391</v>
      </c>
      <c r="E74" s="147">
        <f>SUM(E75:E76)</f>
        <v>6228414</v>
      </c>
      <c r="F74" s="150">
        <f t="shared" si="0"/>
        <v>105.50570002901722</v>
      </c>
    </row>
    <row r="75" spans="1:6" s="8" customFormat="1" x14ac:dyDescent="0.2">
      <c r="A75" s="145" t="s">
        <v>1142</v>
      </c>
      <c r="B75" s="146" t="s">
        <v>3980</v>
      </c>
      <c r="C75" s="345">
        <v>64</v>
      </c>
      <c r="D75" s="149">
        <v>5903391</v>
      </c>
      <c r="E75" s="149">
        <v>6182414</v>
      </c>
      <c r="F75" s="148">
        <f t="shared" si="0"/>
        <v>104.72648686153431</v>
      </c>
    </row>
    <row r="76" spans="1:6" s="8" customFormat="1" x14ac:dyDescent="0.2">
      <c r="A76" s="145" t="s">
        <v>3981</v>
      </c>
      <c r="B76" s="146" t="s">
        <v>3982</v>
      </c>
      <c r="C76" s="345">
        <v>65</v>
      </c>
      <c r="D76" s="149"/>
      <c r="E76" s="149">
        <v>46000</v>
      </c>
      <c r="F76" s="148" t="str">
        <f t="shared" si="0"/>
        <v>-</v>
      </c>
    </row>
    <row r="77" spans="1:6" s="8" customFormat="1" x14ac:dyDescent="0.2">
      <c r="A77" s="145" t="s">
        <v>3983</v>
      </c>
      <c r="B77" s="146" t="s">
        <v>919</v>
      </c>
      <c r="C77" s="345">
        <v>66</v>
      </c>
      <c r="D77" s="147">
        <f>SUM(D78:D79)</f>
        <v>0</v>
      </c>
      <c r="E77" s="147">
        <f>SUM(E78:E79)</f>
        <v>2005</v>
      </c>
      <c r="F77" s="150" t="str">
        <f t="shared" si="0"/>
        <v>-</v>
      </c>
    </row>
    <row r="78" spans="1:6" s="8" customFormat="1" x14ac:dyDescent="0.2">
      <c r="A78" s="145" t="s">
        <v>3984</v>
      </c>
      <c r="B78" s="146" t="s">
        <v>920</v>
      </c>
      <c r="C78" s="345">
        <v>67</v>
      </c>
      <c r="D78" s="149"/>
      <c r="E78" s="149">
        <v>2005</v>
      </c>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21</v>
      </c>
      <c r="E85" s="147">
        <f>E86+E94+E101+E109</f>
        <v>9</v>
      </c>
      <c r="F85" s="150">
        <f t="shared" si="1"/>
        <v>42.857142857142854</v>
      </c>
    </row>
    <row r="86" spans="1:6" s="8" customFormat="1" x14ac:dyDescent="0.2">
      <c r="A86" s="145">
        <v>641</v>
      </c>
      <c r="B86" s="146" t="s">
        <v>929</v>
      </c>
      <c r="C86" s="345">
        <v>75</v>
      </c>
      <c r="D86" s="147">
        <f>SUM(D87:D93)</f>
        <v>21</v>
      </c>
      <c r="E86" s="147">
        <f>SUM(E87:E93)</f>
        <v>9</v>
      </c>
      <c r="F86" s="150">
        <f t="shared" si="1"/>
        <v>42.857142857142854</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21</v>
      </c>
      <c r="E88" s="149">
        <v>9</v>
      </c>
      <c r="F88" s="148">
        <f t="shared" si="1"/>
        <v>42.857142857142854</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8072</v>
      </c>
      <c r="E116" s="147">
        <f>E117+E122+E130</f>
        <v>24015</v>
      </c>
      <c r="F116" s="150">
        <f t="shared" si="1"/>
        <v>297.50991080277504</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8072</v>
      </c>
      <c r="E122" s="147">
        <f>SUM(E123:E129)</f>
        <v>24015</v>
      </c>
      <c r="F122" s="150">
        <f t="shared" si="1"/>
        <v>297.50991080277504</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8072</v>
      </c>
      <c r="E127" s="149">
        <v>24015</v>
      </c>
      <c r="F127" s="148">
        <f t="shared" si="1"/>
        <v>297.50991080277504</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45823</v>
      </c>
      <c r="E134" s="147">
        <f>E135+E138</f>
        <v>26848</v>
      </c>
      <c r="F134" s="150">
        <f t="shared" si="1"/>
        <v>58.590664076991906</v>
      </c>
    </row>
    <row r="135" spans="1:6" s="8" customFormat="1" x14ac:dyDescent="0.2">
      <c r="A135" s="145">
        <v>661</v>
      </c>
      <c r="B135" s="146" t="s">
        <v>425</v>
      </c>
      <c r="C135" s="345">
        <v>124</v>
      </c>
      <c r="D135" s="147">
        <f>SUM(D136:D137)</f>
        <v>12994</v>
      </c>
      <c r="E135" s="147">
        <f>SUM(E136:E137)</f>
        <v>12784</v>
      </c>
      <c r="F135" s="150">
        <f t="shared" si="1"/>
        <v>98.383869478220717</v>
      </c>
    </row>
    <row r="136" spans="1:6" s="8" customFormat="1" x14ac:dyDescent="0.2">
      <c r="A136" s="145">
        <v>6614</v>
      </c>
      <c r="B136" s="146" t="s">
        <v>3893</v>
      </c>
      <c r="C136" s="345">
        <v>125</v>
      </c>
      <c r="D136" s="149">
        <v>7794</v>
      </c>
      <c r="E136" s="149">
        <v>7084</v>
      </c>
      <c r="F136" s="148">
        <f t="shared" si="1"/>
        <v>90.890428534770336</v>
      </c>
    </row>
    <row r="137" spans="1:6" s="8" customFormat="1" x14ac:dyDescent="0.2">
      <c r="A137" s="145">
        <v>6615</v>
      </c>
      <c r="B137" s="146" t="s">
        <v>3894</v>
      </c>
      <c r="C137" s="345">
        <v>126</v>
      </c>
      <c r="D137" s="149">
        <v>5200</v>
      </c>
      <c r="E137" s="149">
        <v>5700</v>
      </c>
      <c r="F137" s="148">
        <f t="shared" si="1"/>
        <v>109.61538461538463</v>
      </c>
    </row>
    <row r="138" spans="1:6" s="8" customFormat="1" x14ac:dyDescent="0.2">
      <c r="A138" s="145">
        <v>663</v>
      </c>
      <c r="B138" s="151" t="s">
        <v>426</v>
      </c>
      <c r="C138" s="345">
        <v>127</v>
      </c>
      <c r="D138" s="147">
        <f>SUM(D139:D140)</f>
        <v>32829</v>
      </c>
      <c r="E138" s="147">
        <f>SUM(E139:E140)</f>
        <v>14064</v>
      </c>
      <c r="F138" s="150">
        <f t="shared" si="1"/>
        <v>42.84017179932377</v>
      </c>
    </row>
    <row r="139" spans="1:6" s="8" customFormat="1" x14ac:dyDescent="0.2">
      <c r="A139" s="145">
        <v>6631</v>
      </c>
      <c r="B139" s="146" t="s">
        <v>1502</v>
      </c>
      <c r="C139" s="345">
        <v>128</v>
      </c>
      <c r="D139" s="149">
        <v>32829</v>
      </c>
      <c r="E139" s="149">
        <v>14064</v>
      </c>
      <c r="F139" s="148">
        <f t="shared" si="1"/>
        <v>42.84017179932377</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731019</v>
      </c>
      <c r="E141" s="147">
        <f>E142+E146</f>
        <v>914430</v>
      </c>
      <c r="F141" s="150">
        <f t="shared" si="1"/>
        <v>125.08977194847193</v>
      </c>
    </row>
    <row r="142" spans="1:6" s="8" customFormat="1" ht="24" x14ac:dyDescent="0.2">
      <c r="A142" s="145">
        <v>671</v>
      </c>
      <c r="B142" s="154" t="s">
        <v>1672</v>
      </c>
      <c r="C142" s="345">
        <v>131</v>
      </c>
      <c r="D142" s="147">
        <f>SUM(D143:D145)</f>
        <v>731019</v>
      </c>
      <c r="E142" s="147">
        <f>SUM(E143:E145)</f>
        <v>914430</v>
      </c>
      <c r="F142" s="150">
        <f t="shared" ref="F142:F205" si="2">IF(D142&lt;&gt;0,IF(E142/D142&gt;=100,"&gt;&gt;100",E142/D142*100),"-")</f>
        <v>125.08977194847193</v>
      </c>
    </row>
    <row r="143" spans="1:6" s="8" customFormat="1" x14ac:dyDescent="0.2">
      <c r="A143" s="145">
        <v>6711</v>
      </c>
      <c r="B143" s="146" t="s">
        <v>3582</v>
      </c>
      <c r="C143" s="345">
        <v>132</v>
      </c>
      <c r="D143" s="149">
        <v>671903</v>
      </c>
      <c r="E143" s="149">
        <v>779340</v>
      </c>
      <c r="F143" s="148">
        <f t="shared" si="2"/>
        <v>115.98995688365731</v>
      </c>
    </row>
    <row r="144" spans="1:6" s="8" customFormat="1" x14ac:dyDescent="0.2">
      <c r="A144" s="145">
        <v>6712</v>
      </c>
      <c r="B144" s="151" t="s">
        <v>2276</v>
      </c>
      <c r="C144" s="345">
        <v>133</v>
      </c>
      <c r="D144" s="149">
        <v>59116</v>
      </c>
      <c r="E144" s="149">
        <v>135090</v>
      </c>
      <c r="F144" s="148">
        <f t="shared" si="2"/>
        <v>228.51681439880912</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6596779</v>
      </c>
      <c r="E159" s="147">
        <f>E160+E171+E204+E223+E232+E257+E268</f>
        <v>7082400</v>
      </c>
      <c r="F159" s="150">
        <f t="shared" si="2"/>
        <v>107.36148656791443</v>
      </c>
    </row>
    <row r="160" spans="1:6" s="8" customFormat="1" x14ac:dyDescent="0.2">
      <c r="A160" s="145">
        <v>31</v>
      </c>
      <c r="B160" s="146" t="s">
        <v>431</v>
      </c>
      <c r="C160" s="345">
        <v>149</v>
      </c>
      <c r="D160" s="147">
        <f>D161+D166+D167</f>
        <v>5159178</v>
      </c>
      <c r="E160" s="147">
        <f>E161+E166+E167</f>
        <v>5411889</v>
      </c>
      <c r="F160" s="150">
        <f t="shared" si="2"/>
        <v>104.89828030744432</v>
      </c>
    </row>
    <row r="161" spans="1:6" s="8" customFormat="1" x14ac:dyDescent="0.2">
      <c r="A161" s="145">
        <v>311</v>
      </c>
      <c r="B161" s="146" t="s">
        <v>432</v>
      </c>
      <c r="C161" s="345">
        <v>150</v>
      </c>
      <c r="D161" s="147">
        <f>SUM(D162:D165)</f>
        <v>4252098</v>
      </c>
      <c r="E161" s="147">
        <f>SUM(E162:E165)</f>
        <v>4402117</v>
      </c>
      <c r="F161" s="150">
        <f t="shared" si="2"/>
        <v>103.52811717886088</v>
      </c>
    </row>
    <row r="162" spans="1:6" s="8" customFormat="1" x14ac:dyDescent="0.2">
      <c r="A162" s="145">
        <v>3111</v>
      </c>
      <c r="B162" s="146" t="s">
        <v>385</v>
      </c>
      <c r="C162" s="345">
        <v>151</v>
      </c>
      <c r="D162" s="149">
        <v>4009963</v>
      </c>
      <c r="E162" s="149">
        <v>4168560</v>
      </c>
      <c r="F162" s="148">
        <f t="shared" si="2"/>
        <v>103.95507389968436</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16436</v>
      </c>
      <c r="E164" s="149">
        <v>20576</v>
      </c>
      <c r="F164" s="148">
        <f t="shared" si="2"/>
        <v>125.18861036748601</v>
      </c>
    </row>
    <row r="165" spans="1:6" s="8" customFormat="1" x14ac:dyDescent="0.2">
      <c r="A165" s="145">
        <v>3114</v>
      </c>
      <c r="B165" s="146" t="s">
        <v>388</v>
      </c>
      <c r="C165" s="345">
        <v>154</v>
      </c>
      <c r="D165" s="149">
        <v>225699</v>
      </c>
      <c r="E165" s="149">
        <v>212981</v>
      </c>
      <c r="F165" s="148">
        <f t="shared" si="2"/>
        <v>94.365061431375423</v>
      </c>
    </row>
    <row r="166" spans="1:6" s="8" customFormat="1" x14ac:dyDescent="0.2">
      <c r="A166" s="145">
        <v>312</v>
      </c>
      <c r="B166" s="146" t="s">
        <v>1597</v>
      </c>
      <c r="C166" s="345">
        <v>155</v>
      </c>
      <c r="D166" s="149">
        <v>175719</v>
      </c>
      <c r="E166" s="149">
        <v>253848</v>
      </c>
      <c r="F166" s="148">
        <f t="shared" si="2"/>
        <v>144.46246564116572</v>
      </c>
    </row>
    <row r="167" spans="1:6" s="8" customFormat="1" x14ac:dyDescent="0.2">
      <c r="A167" s="145">
        <v>313</v>
      </c>
      <c r="B167" s="146" t="s">
        <v>2853</v>
      </c>
      <c r="C167" s="345">
        <v>156</v>
      </c>
      <c r="D167" s="147">
        <f>SUM(D168:D170)</f>
        <v>731361</v>
      </c>
      <c r="E167" s="147">
        <f>SUM(E168:E170)</f>
        <v>755924</v>
      </c>
      <c r="F167" s="150">
        <f t="shared" si="2"/>
        <v>103.35853292696765</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659075</v>
      </c>
      <c r="E169" s="149">
        <v>681211</v>
      </c>
      <c r="F169" s="148">
        <f t="shared" si="2"/>
        <v>103.3586465880211</v>
      </c>
    </row>
    <row r="170" spans="1:6" s="8" customFormat="1" x14ac:dyDescent="0.2">
      <c r="A170" s="145">
        <v>3133</v>
      </c>
      <c r="B170" s="146" t="s">
        <v>264</v>
      </c>
      <c r="C170" s="345">
        <v>159</v>
      </c>
      <c r="D170" s="149">
        <v>72286</v>
      </c>
      <c r="E170" s="149">
        <v>74713</v>
      </c>
      <c r="F170" s="148">
        <f t="shared" si="2"/>
        <v>103.35749661068535</v>
      </c>
    </row>
    <row r="171" spans="1:6" s="8" customFormat="1" x14ac:dyDescent="0.2">
      <c r="A171" s="145">
        <v>32</v>
      </c>
      <c r="B171" s="146" t="s">
        <v>433</v>
      </c>
      <c r="C171" s="345">
        <v>160</v>
      </c>
      <c r="D171" s="147">
        <f>D172+D177+D185+D195+D196</f>
        <v>1072780</v>
      </c>
      <c r="E171" s="147">
        <f>E172+E177+E185+E195+E196</f>
        <v>1278160</v>
      </c>
      <c r="F171" s="150">
        <f t="shared" si="2"/>
        <v>119.14465221200992</v>
      </c>
    </row>
    <row r="172" spans="1:6" s="8" customFormat="1" x14ac:dyDescent="0.2">
      <c r="A172" s="145">
        <v>321</v>
      </c>
      <c r="B172" s="146" t="s">
        <v>3359</v>
      </c>
      <c r="C172" s="345">
        <v>161</v>
      </c>
      <c r="D172" s="147">
        <f>SUM(D173:D176)</f>
        <v>347556</v>
      </c>
      <c r="E172" s="147">
        <f>SUM(E173:E176)</f>
        <v>387992</v>
      </c>
      <c r="F172" s="150">
        <f t="shared" si="2"/>
        <v>111.63438409925305</v>
      </c>
    </row>
    <row r="173" spans="1:6" s="8" customFormat="1" x14ac:dyDescent="0.2">
      <c r="A173" s="145">
        <v>3211</v>
      </c>
      <c r="B173" s="146" t="s">
        <v>3243</v>
      </c>
      <c r="C173" s="345">
        <v>162</v>
      </c>
      <c r="D173" s="149">
        <v>18229</v>
      </c>
      <c r="E173" s="149">
        <v>16814</v>
      </c>
      <c r="F173" s="148">
        <f t="shared" si="2"/>
        <v>92.237643315596031</v>
      </c>
    </row>
    <row r="174" spans="1:6" s="8" customFormat="1" x14ac:dyDescent="0.2">
      <c r="A174" s="145">
        <v>3212</v>
      </c>
      <c r="B174" s="146" t="s">
        <v>108</v>
      </c>
      <c r="C174" s="345">
        <v>163</v>
      </c>
      <c r="D174" s="149">
        <v>313245</v>
      </c>
      <c r="E174" s="149">
        <v>347502</v>
      </c>
      <c r="F174" s="148">
        <f t="shared" si="2"/>
        <v>110.93616817507063</v>
      </c>
    </row>
    <row r="175" spans="1:6" s="8" customFormat="1" x14ac:dyDescent="0.2">
      <c r="A175" s="145">
        <v>3213</v>
      </c>
      <c r="B175" s="146" t="s">
        <v>2999</v>
      </c>
      <c r="C175" s="345">
        <v>164</v>
      </c>
      <c r="D175" s="149">
        <v>4840</v>
      </c>
      <c r="E175" s="149">
        <v>5130</v>
      </c>
      <c r="F175" s="148">
        <f t="shared" si="2"/>
        <v>105.99173553719008</v>
      </c>
    </row>
    <row r="176" spans="1:6" s="8" customFormat="1" x14ac:dyDescent="0.2">
      <c r="A176" s="145">
        <v>3214</v>
      </c>
      <c r="B176" s="146" t="s">
        <v>2998</v>
      </c>
      <c r="C176" s="345">
        <v>165</v>
      </c>
      <c r="D176" s="149">
        <v>11242</v>
      </c>
      <c r="E176" s="149">
        <v>18546</v>
      </c>
      <c r="F176" s="148">
        <f t="shared" si="2"/>
        <v>164.9706457925636</v>
      </c>
    </row>
    <row r="177" spans="1:6" s="8" customFormat="1" x14ac:dyDescent="0.2">
      <c r="A177" s="145">
        <v>322</v>
      </c>
      <c r="B177" s="146" t="s">
        <v>3360</v>
      </c>
      <c r="C177" s="345">
        <v>166</v>
      </c>
      <c r="D177" s="147">
        <f>SUM(D178:D184)</f>
        <v>283652</v>
      </c>
      <c r="E177" s="147">
        <f>SUM(E178:E184)</f>
        <v>284076</v>
      </c>
      <c r="F177" s="150">
        <f t="shared" si="2"/>
        <v>100.14947893898156</v>
      </c>
    </row>
    <row r="178" spans="1:6" s="8" customFormat="1" x14ac:dyDescent="0.2">
      <c r="A178" s="145">
        <v>3221</v>
      </c>
      <c r="B178" s="146" t="s">
        <v>3000</v>
      </c>
      <c r="C178" s="345">
        <v>167</v>
      </c>
      <c r="D178" s="149">
        <v>37094</v>
      </c>
      <c r="E178" s="149">
        <v>34496</v>
      </c>
      <c r="F178" s="148">
        <f t="shared" si="2"/>
        <v>92.99617188763682</v>
      </c>
    </row>
    <row r="179" spans="1:6" s="8" customFormat="1" x14ac:dyDescent="0.2">
      <c r="A179" s="145">
        <v>3222</v>
      </c>
      <c r="B179" s="146" t="s">
        <v>3001</v>
      </c>
      <c r="C179" s="345">
        <v>168</v>
      </c>
      <c r="D179" s="149"/>
      <c r="E179" s="149"/>
      <c r="F179" s="148" t="str">
        <f t="shared" si="2"/>
        <v>-</v>
      </c>
    </row>
    <row r="180" spans="1:6" s="8" customFormat="1" x14ac:dyDescent="0.2">
      <c r="A180" s="145">
        <v>3223</v>
      </c>
      <c r="B180" s="146" t="s">
        <v>3002</v>
      </c>
      <c r="C180" s="345">
        <v>169</v>
      </c>
      <c r="D180" s="149">
        <v>233720</v>
      </c>
      <c r="E180" s="149">
        <v>237857</v>
      </c>
      <c r="F180" s="148">
        <f t="shared" si="2"/>
        <v>101.7700667465343</v>
      </c>
    </row>
    <row r="181" spans="1:6" s="8" customFormat="1" x14ac:dyDescent="0.2">
      <c r="A181" s="145">
        <v>3224</v>
      </c>
      <c r="B181" s="146" t="s">
        <v>2236</v>
      </c>
      <c r="C181" s="345">
        <v>170</v>
      </c>
      <c r="D181" s="149">
        <v>7248</v>
      </c>
      <c r="E181" s="149">
        <v>8040</v>
      </c>
      <c r="F181" s="148">
        <f t="shared" si="2"/>
        <v>110.9271523178808</v>
      </c>
    </row>
    <row r="182" spans="1:6" s="8" customFormat="1" x14ac:dyDescent="0.2">
      <c r="A182" s="145">
        <v>3225</v>
      </c>
      <c r="B182" s="146" t="s">
        <v>504</v>
      </c>
      <c r="C182" s="345">
        <v>171</v>
      </c>
      <c r="D182" s="149">
        <v>4979</v>
      </c>
      <c r="E182" s="149">
        <v>2763</v>
      </c>
      <c r="F182" s="148">
        <f t="shared" si="2"/>
        <v>55.493070897770636</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611</v>
      </c>
      <c r="E184" s="149">
        <v>920</v>
      </c>
      <c r="F184" s="148">
        <f t="shared" si="2"/>
        <v>150.57283142389525</v>
      </c>
    </row>
    <row r="185" spans="1:6" s="8" customFormat="1" x14ac:dyDescent="0.2">
      <c r="A185" s="145">
        <v>323</v>
      </c>
      <c r="B185" s="146" t="s">
        <v>2312</v>
      </c>
      <c r="C185" s="345">
        <v>174</v>
      </c>
      <c r="D185" s="147">
        <f>SUM(D186:D194)</f>
        <v>403211</v>
      </c>
      <c r="E185" s="147">
        <f>SUM(E186:E194)</f>
        <v>548112</v>
      </c>
      <c r="F185" s="150">
        <f t="shared" si="2"/>
        <v>135.9367675981062</v>
      </c>
    </row>
    <row r="186" spans="1:6" s="8" customFormat="1" x14ac:dyDescent="0.2">
      <c r="A186" s="145">
        <v>3231</v>
      </c>
      <c r="B186" s="146" t="s">
        <v>855</v>
      </c>
      <c r="C186" s="345">
        <v>175</v>
      </c>
      <c r="D186" s="149">
        <v>244384</v>
      </c>
      <c r="E186" s="149">
        <v>329168</v>
      </c>
      <c r="F186" s="148">
        <f t="shared" si="2"/>
        <v>134.6929422548121</v>
      </c>
    </row>
    <row r="187" spans="1:6" s="8" customFormat="1" x14ac:dyDescent="0.2">
      <c r="A187" s="145">
        <v>3232</v>
      </c>
      <c r="B187" s="146" t="s">
        <v>3870</v>
      </c>
      <c r="C187" s="345">
        <v>176</v>
      </c>
      <c r="D187" s="149">
        <v>73899</v>
      </c>
      <c r="E187" s="149">
        <v>125711</v>
      </c>
      <c r="F187" s="148">
        <f t="shared" si="2"/>
        <v>170.11190949809875</v>
      </c>
    </row>
    <row r="188" spans="1:6" s="8" customFormat="1" x14ac:dyDescent="0.2">
      <c r="A188" s="145">
        <v>3233</v>
      </c>
      <c r="B188" s="146" t="s">
        <v>3871</v>
      </c>
      <c r="C188" s="345">
        <v>177</v>
      </c>
      <c r="D188" s="149"/>
      <c r="E188" s="149"/>
      <c r="F188" s="148" t="str">
        <f t="shared" si="2"/>
        <v>-</v>
      </c>
    </row>
    <row r="189" spans="1:6" s="8" customFormat="1" x14ac:dyDescent="0.2">
      <c r="A189" s="145">
        <v>3234</v>
      </c>
      <c r="B189" s="146" t="s">
        <v>3872</v>
      </c>
      <c r="C189" s="345">
        <v>178</v>
      </c>
      <c r="D189" s="149">
        <v>22955</v>
      </c>
      <c r="E189" s="149">
        <v>34634</v>
      </c>
      <c r="F189" s="148">
        <f t="shared" si="2"/>
        <v>150.87780439991286</v>
      </c>
    </row>
    <row r="190" spans="1:6" s="8" customFormat="1" x14ac:dyDescent="0.2">
      <c r="A190" s="145">
        <v>3235</v>
      </c>
      <c r="B190" s="146" t="s">
        <v>3873</v>
      </c>
      <c r="C190" s="345">
        <v>179</v>
      </c>
      <c r="D190" s="149">
        <v>43654</v>
      </c>
      <c r="E190" s="149">
        <v>43473</v>
      </c>
      <c r="F190" s="148">
        <f t="shared" si="2"/>
        <v>99.585375910569468</v>
      </c>
    </row>
    <row r="191" spans="1:6" s="8" customFormat="1" x14ac:dyDescent="0.2">
      <c r="A191" s="145">
        <v>3236</v>
      </c>
      <c r="B191" s="146" t="s">
        <v>3874</v>
      </c>
      <c r="C191" s="345">
        <v>180</v>
      </c>
      <c r="D191" s="149">
        <v>3100</v>
      </c>
      <c r="E191" s="149"/>
      <c r="F191" s="148">
        <f t="shared" si="2"/>
        <v>0</v>
      </c>
    </row>
    <row r="192" spans="1:6" s="8" customFormat="1" x14ac:dyDescent="0.2">
      <c r="A192" s="145">
        <v>3237</v>
      </c>
      <c r="B192" s="146" t="s">
        <v>3875</v>
      </c>
      <c r="C192" s="345">
        <v>181</v>
      </c>
      <c r="D192" s="149"/>
      <c r="E192" s="149"/>
      <c r="F192" s="148" t="str">
        <f t="shared" si="2"/>
        <v>-</v>
      </c>
    </row>
    <row r="193" spans="1:6" s="8" customFormat="1" x14ac:dyDescent="0.2">
      <c r="A193" s="145">
        <v>3238</v>
      </c>
      <c r="B193" s="146" t="s">
        <v>702</v>
      </c>
      <c r="C193" s="345">
        <v>182</v>
      </c>
      <c r="D193" s="149">
        <v>13544</v>
      </c>
      <c r="E193" s="149">
        <v>13651</v>
      </c>
      <c r="F193" s="148">
        <f t="shared" si="2"/>
        <v>100.79001772002363</v>
      </c>
    </row>
    <row r="194" spans="1:6" s="8" customFormat="1" x14ac:dyDescent="0.2">
      <c r="A194" s="145">
        <v>3239</v>
      </c>
      <c r="B194" s="146" t="s">
        <v>703</v>
      </c>
      <c r="C194" s="345">
        <v>183</v>
      </c>
      <c r="D194" s="149">
        <v>1675</v>
      </c>
      <c r="E194" s="149">
        <v>1475</v>
      </c>
      <c r="F194" s="148">
        <f t="shared" si="2"/>
        <v>88.059701492537314</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38361</v>
      </c>
      <c r="E196" s="147">
        <f>SUM(E197:E203)</f>
        <v>57980</v>
      </c>
      <c r="F196" s="150">
        <f t="shared" si="2"/>
        <v>151.14308803211597</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9190</v>
      </c>
      <c r="E198" s="149">
        <v>19954</v>
      </c>
      <c r="F198" s="148">
        <f t="shared" si="2"/>
        <v>217.12731229597389</v>
      </c>
    </row>
    <row r="199" spans="1:6" s="8" customFormat="1" x14ac:dyDescent="0.2">
      <c r="A199" s="145">
        <v>3293</v>
      </c>
      <c r="B199" s="146" t="s">
        <v>1967</v>
      </c>
      <c r="C199" s="345">
        <v>188</v>
      </c>
      <c r="D199" s="149">
        <v>3748</v>
      </c>
      <c r="E199" s="149">
        <v>5023</v>
      </c>
      <c r="F199" s="148">
        <f t="shared" si="2"/>
        <v>134.01814300960513</v>
      </c>
    </row>
    <row r="200" spans="1:6" s="8" customFormat="1" x14ac:dyDescent="0.2">
      <c r="A200" s="145">
        <v>3294</v>
      </c>
      <c r="B200" s="146" t="s">
        <v>2313</v>
      </c>
      <c r="C200" s="345">
        <v>189</v>
      </c>
      <c r="D200" s="149">
        <v>1150</v>
      </c>
      <c r="E200" s="149">
        <v>800</v>
      </c>
      <c r="F200" s="148">
        <f t="shared" si="2"/>
        <v>69.565217391304344</v>
      </c>
    </row>
    <row r="201" spans="1:6" s="8" customFormat="1" x14ac:dyDescent="0.2">
      <c r="A201" s="145">
        <v>3295</v>
      </c>
      <c r="B201" s="146" t="s">
        <v>3585</v>
      </c>
      <c r="C201" s="345">
        <v>190</v>
      </c>
      <c r="D201" s="149">
        <v>4362</v>
      </c>
      <c r="E201" s="149">
        <v>11250</v>
      </c>
      <c r="F201" s="148">
        <f t="shared" si="2"/>
        <v>257.90921595598348</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19911</v>
      </c>
      <c r="E203" s="149">
        <v>20953</v>
      </c>
      <c r="F203" s="148">
        <f t="shared" si="2"/>
        <v>105.23328813218824</v>
      </c>
    </row>
    <row r="204" spans="1:6" s="8" customFormat="1" x14ac:dyDescent="0.2">
      <c r="A204" s="145">
        <v>34</v>
      </c>
      <c r="B204" s="151" t="s">
        <v>435</v>
      </c>
      <c r="C204" s="345">
        <v>193</v>
      </c>
      <c r="D204" s="147">
        <f>D205+D210+D218</f>
        <v>4986</v>
      </c>
      <c r="E204" s="147">
        <f>E205+E210+E218</f>
        <v>5026</v>
      </c>
      <c r="F204" s="150">
        <f t="shared" si="2"/>
        <v>100.80224628961092</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4986</v>
      </c>
      <c r="E218" s="147">
        <f>SUM(E219:E222)</f>
        <v>5026</v>
      </c>
      <c r="F218" s="150">
        <f t="shared" si="3"/>
        <v>100.80224628961092</v>
      </c>
    </row>
    <row r="219" spans="1:6" s="8" customFormat="1" x14ac:dyDescent="0.2">
      <c r="A219" s="145">
        <v>3431</v>
      </c>
      <c r="B219" s="151" t="s">
        <v>3587</v>
      </c>
      <c r="C219" s="345">
        <v>208</v>
      </c>
      <c r="D219" s="149">
        <v>3992</v>
      </c>
      <c r="E219" s="149">
        <v>4092</v>
      </c>
      <c r="F219" s="148">
        <f t="shared" si="3"/>
        <v>102.50501002004009</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v>994</v>
      </c>
      <c r="E222" s="149">
        <v>934</v>
      </c>
      <c r="F222" s="148">
        <f t="shared" si="3"/>
        <v>93.963782696177063</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359835</v>
      </c>
      <c r="E257" s="147">
        <f>E258+E264</f>
        <v>387325</v>
      </c>
      <c r="F257" s="150">
        <f t="shared" si="3"/>
        <v>107.63961260021955</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359835</v>
      </c>
      <c r="E264" s="147">
        <f>SUM(E265:E267)</f>
        <v>387325</v>
      </c>
      <c r="F264" s="150">
        <f t="shared" si="3"/>
        <v>107.63961260021955</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v>359835</v>
      </c>
      <c r="E266" s="149">
        <v>387325</v>
      </c>
      <c r="F266" s="148">
        <f t="shared" si="3"/>
        <v>107.63961260021955</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6596779</v>
      </c>
      <c r="E292" s="147">
        <f>E159-E290+E291</f>
        <v>7082400</v>
      </c>
      <c r="F292" s="150">
        <f t="shared" si="4"/>
        <v>107.36148656791443</v>
      </c>
    </row>
    <row r="293" spans="1:6" s="8" customFormat="1" x14ac:dyDescent="0.2">
      <c r="A293" s="145" t="s">
        <v>1215</v>
      </c>
      <c r="B293" s="146" t="s">
        <v>3441</v>
      </c>
      <c r="C293" s="345">
        <v>282</v>
      </c>
      <c r="D293" s="147">
        <f>IF(D12&gt;=D292,D12-D292,0)</f>
        <v>91547</v>
      </c>
      <c r="E293" s="147">
        <f>IF(E12&gt;=E292,E12-E292,0)</f>
        <v>119902</v>
      </c>
      <c r="F293" s="150">
        <f t="shared" si="4"/>
        <v>130.97316132696866</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89268</v>
      </c>
      <c r="E295" s="149">
        <v>98223</v>
      </c>
      <c r="F295" s="148">
        <f t="shared" si="4"/>
        <v>110.03159026750909</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4713</v>
      </c>
      <c r="E297" s="149">
        <v>2511</v>
      </c>
      <c r="F297" s="148">
        <f t="shared" si="4"/>
        <v>53.278166772756208</v>
      </c>
    </row>
    <row r="298" spans="1:6" s="8" customFormat="1" x14ac:dyDescent="0.2">
      <c r="A298" s="145">
        <v>9661</v>
      </c>
      <c r="B298" s="146" t="s">
        <v>2651</v>
      </c>
      <c r="C298" s="345">
        <v>287</v>
      </c>
      <c r="D298" s="149">
        <v>2045</v>
      </c>
      <c r="E298" s="149">
        <v>1649</v>
      </c>
      <c r="F298" s="148">
        <f t="shared" si="4"/>
        <v>80.635696821515893</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82591</v>
      </c>
      <c r="E353" s="147">
        <f>E354+E366+E399+E403+E405</f>
        <v>119250</v>
      </c>
      <c r="F353" s="150">
        <f t="shared" si="5"/>
        <v>144.38619220011867</v>
      </c>
    </row>
    <row r="354" spans="1:6" s="8" customFormat="1" x14ac:dyDescent="0.2">
      <c r="A354" s="145">
        <v>41</v>
      </c>
      <c r="B354" s="146" t="s">
        <v>3020</v>
      </c>
      <c r="C354" s="345">
        <v>342</v>
      </c>
      <c r="D354" s="147">
        <f>D355+D359</f>
        <v>0</v>
      </c>
      <c r="E354" s="147">
        <f>E355+E359</f>
        <v>1043</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1043</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v>1043</v>
      </c>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82591</v>
      </c>
      <c r="E366" s="147">
        <f>E367+E372+E381+E386+E391+E394</f>
        <v>118207</v>
      </c>
      <c r="F366" s="150">
        <f t="shared" si="6"/>
        <v>143.12334273710209</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82591</v>
      </c>
      <c r="E372" s="147">
        <f>SUM(E373:E380)</f>
        <v>118207</v>
      </c>
      <c r="F372" s="150">
        <f t="shared" si="6"/>
        <v>143.12334273710209</v>
      </c>
    </row>
    <row r="373" spans="1:6" s="8" customFormat="1" x14ac:dyDescent="0.2">
      <c r="A373" s="145">
        <v>4221</v>
      </c>
      <c r="B373" s="146" t="s">
        <v>3941</v>
      </c>
      <c r="C373" s="345">
        <v>361</v>
      </c>
      <c r="D373" s="149">
        <v>78991</v>
      </c>
      <c r="E373" s="149">
        <v>55160</v>
      </c>
      <c r="F373" s="148">
        <f t="shared" si="6"/>
        <v>69.830740210910108</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3600</v>
      </c>
      <c r="E379" s="149">
        <v>63047</v>
      </c>
      <c r="F379" s="148">
        <f t="shared" si="6"/>
        <v>1751.3055555555557</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82591</v>
      </c>
      <c r="E411" s="147">
        <f>IF(E353&gt;=E301, E353-E301, 0)</f>
        <v>119250</v>
      </c>
      <c r="F411" s="150">
        <f t="shared" si="6"/>
        <v>144.38619220011867</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6688326</v>
      </c>
      <c r="E415" s="147">
        <f>E12+E301</f>
        <v>7202302</v>
      </c>
      <c r="F415" s="150">
        <f t="shared" si="6"/>
        <v>107.68467326502925</v>
      </c>
    </row>
    <row r="416" spans="1:6" s="8" customFormat="1" x14ac:dyDescent="0.2">
      <c r="A416" s="145" t="s">
        <v>1215</v>
      </c>
      <c r="B416" s="146" t="s">
        <v>1993</v>
      </c>
      <c r="C416" s="345">
        <v>404</v>
      </c>
      <c r="D416" s="147">
        <f>D292+D353</f>
        <v>6679370</v>
      </c>
      <c r="E416" s="147">
        <f>E292+E353</f>
        <v>7201650</v>
      </c>
      <c r="F416" s="150">
        <f t="shared" si="6"/>
        <v>107.81930032323407</v>
      </c>
    </row>
    <row r="417" spans="1:6" s="8" customFormat="1" x14ac:dyDescent="0.2">
      <c r="A417" s="145" t="s">
        <v>1215</v>
      </c>
      <c r="B417" s="146" t="s">
        <v>1994</v>
      </c>
      <c r="C417" s="345">
        <v>405</v>
      </c>
      <c r="D417" s="147">
        <f>IF(D415&gt;=D416,D415-D416,0)</f>
        <v>8956</v>
      </c>
      <c r="E417" s="147">
        <f>IF(E415&gt;=E416,E415-E416,0)</f>
        <v>652</v>
      </c>
      <c r="F417" s="150">
        <f t="shared" si="6"/>
        <v>7.2800357302367127</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89268</v>
      </c>
      <c r="E419" s="147">
        <f>IF(E295-E296+E412-E413&gt;=0,E295-E296+E412-E413,0)</f>
        <v>98223</v>
      </c>
      <c r="F419" s="150">
        <f t="shared" si="6"/>
        <v>110.03159026750909</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4713</v>
      </c>
      <c r="E421" s="161">
        <f>E297+E414</f>
        <v>2511</v>
      </c>
      <c r="F421" s="162">
        <f t="shared" si="6"/>
        <v>53.278166772756208</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6688326</v>
      </c>
      <c r="E642" s="147">
        <f>E415+E423</f>
        <v>7202302</v>
      </c>
      <c r="F642" s="148">
        <f t="shared" si="10"/>
        <v>107.68467326502925</v>
      </c>
    </row>
    <row r="643" spans="1:6" s="8" customFormat="1" x14ac:dyDescent="0.2">
      <c r="A643" s="145" t="s">
        <v>1215</v>
      </c>
      <c r="B643" s="146" t="s">
        <v>1246</v>
      </c>
      <c r="C643" s="345">
        <v>630</v>
      </c>
      <c r="D643" s="147">
        <f>D416+D531</f>
        <v>6679370</v>
      </c>
      <c r="E643" s="147">
        <f>E416+E531</f>
        <v>7201650</v>
      </c>
      <c r="F643" s="148">
        <f t="shared" si="10"/>
        <v>107.81930032323407</v>
      </c>
    </row>
    <row r="644" spans="1:6" s="8" customFormat="1" x14ac:dyDescent="0.2">
      <c r="A644" s="145" t="s">
        <v>1215</v>
      </c>
      <c r="B644" s="146" t="s">
        <v>1247</v>
      </c>
      <c r="C644" s="345">
        <v>631</v>
      </c>
      <c r="D644" s="147">
        <f>IF(D642&gt;=D643,D642-D643,0)</f>
        <v>8956</v>
      </c>
      <c r="E644" s="147">
        <f>IF(E642&gt;=E643,E642-E643,0)</f>
        <v>652</v>
      </c>
      <c r="F644" s="148">
        <f t="shared" si="10"/>
        <v>7.2800357302367127</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89268</v>
      </c>
      <c r="E646" s="147">
        <f>IF(E419-E420+E640-E641&gt;=0,E419-E420+E640-E641,0)</f>
        <v>98223</v>
      </c>
      <c r="F646" s="148">
        <f t="shared" si="10"/>
        <v>110.03159026750909</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98224</v>
      </c>
      <c r="E648" s="147">
        <f>IF(E644+E646-E645-E647&gt;=0,E644+E646-E645-E647,0)</f>
        <v>98875</v>
      </c>
      <c r="F648" s="148">
        <f t="shared" si="10"/>
        <v>100.66277080957811</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515508</v>
      </c>
      <c r="E650" s="158">
        <v>453949</v>
      </c>
      <c r="F650" s="159">
        <f t="shared" si="10"/>
        <v>88.058575230646269</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200305</v>
      </c>
      <c r="E652" s="149">
        <v>172282</v>
      </c>
      <c r="F652" s="148">
        <f t="shared" ref="F652:F677" si="11">IF(D652&lt;&gt;0,IF(E652/D652&gt;=100,"&gt;&gt;100",E652/D652*100),"-")</f>
        <v>86.00983500162252</v>
      </c>
    </row>
    <row r="653" spans="1:6" s="8" customFormat="1" x14ac:dyDescent="0.2">
      <c r="A653" s="145" t="s">
        <v>1208</v>
      </c>
      <c r="B653" s="146" t="s">
        <v>2750</v>
      </c>
      <c r="C653" s="345">
        <v>639</v>
      </c>
      <c r="D653" s="149">
        <v>1374466</v>
      </c>
      <c r="E653" s="149">
        <v>1717027</v>
      </c>
      <c r="F653" s="148">
        <f t="shared" si="11"/>
        <v>124.92320653984893</v>
      </c>
    </row>
    <row r="654" spans="1:6" s="8" customFormat="1" x14ac:dyDescent="0.2">
      <c r="A654" s="145" t="s">
        <v>1209</v>
      </c>
      <c r="B654" s="146" t="s">
        <v>3586</v>
      </c>
      <c r="C654" s="345">
        <v>640</v>
      </c>
      <c r="D654" s="149">
        <v>1402488</v>
      </c>
      <c r="E654" s="149">
        <v>1539807</v>
      </c>
      <c r="F654" s="148">
        <f t="shared" si="11"/>
        <v>109.79109981689683</v>
      </c>
    </row>
    <row r="655" spans="1:6" s="8" customFormat="1" x14ac:dyDescent="0.2">
      <c r="A655" s="145">
        <v>11</v>
      </c>
      <c r="B655" s="146" t="s">
        <v>181</v>
      </c>
      <c r="C655" s="345">
        <v>641</v>
      </c>
      <c r="D655" s="147">
        <f>+D652+D653-D654</f>
        <v>172283</v>
      </c>
      <c r="E655" s="147">
        <f>+E652+E653-E654</f>
        <v>349502</v>
      </c>
      <c r="F655" s="150">
        <f t="shared" si="11"/>
        <v>202.86505342953163</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43</v>
      </c>
      <c r="E657" s="149">
        <v>47</v>
      </c>
      <c r="F657" s="148">
        <f t="shared" si="11"/>
        <v>109.30232558139534</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33</v>
      </c>
      <c r="E659" s="149">
        <v>34</v>
      </c>
      <c r="F659" s="148">
        <f t="shared" si="11"/>
        <v>103.03030303030303</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v>6581</v>
      </c>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5859471</v>
      </c>
      <c r="E678" s="149">
        <v>6140047</v>
      </c>
      <c r="F678" s="148"/>
    </row>
    <row r="679" spans="1:6" s="8" customFormat="1" x14ac:dyDescent="0.2">
      <c r="A679" s="152">
        <v>63613</v>
      </c>
      <c r="B679" s="163" t="s">
        <v>4078</v>
      </c>
      <c r="C679" s="345">
        <v>665</v>
      </c>
      <c r="D679" s="149">
        <v>43920</v>
      </c>
      <c r="E679" s="149">
        <v>42367</v>
      </c>
      <c r="F679" s="148"/>
    </row>
    <row r="680" spans="1:6" s="8" customFormat="1" x14ac:dyDescent="0.2">
      <c r="A680" s="152">
        <v>63622</v>
      </c>
      <c r="B680" s="163" t="s">
        <v>4079</v>
      </c>
      <c r="C680" s="345">
        <v>666</v>
      </c>
      <c r="D680" s="149"/>
      <c r="E680" s="149">
        <v>25000</v>
      </c>
      <c r="F680" s="148"/>
    </row>
    <row r="681" spans="1:6" s="8" customFormat="1" x14ac:dyDescent="0.2">
      <c r="A681" s="152">
        <v>63623</v>
      </c>
      <c r="B681" s="164" t="s">
        <v>3136</v>
      </c>
      <c r="C681" s="345">
        <v>667</v>
      </c>
      <c r="D681" s="149"/>
      <c r="E681" s="149">
        <v>21000</v>
      </c>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v>2005</v>
      </c>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8072</v>
      </c>
      <c r="E698" s="149">
        <v>19906</v>
      </c>
      <c r="F698" s="148">
        <f t="shared" si="12"/>
        <v>246.60555004955401</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v>4109</v>
      </c>
      <c r="F700" s="148"/>
    </row>
    <row r="701" spans="1:6" s="8" customFormat="1" x14ac:dyDescent="0.2">
      <c r="A701" s="145">
        <v>31214</v>
      </c>
      <c r="B701" s="146" t="s">
        <v>3796</v>
      </c>
      <c r="C701" s="345">
        <v>687</v>
      </c>
      <c r="D701" s="149">
        <v>11813</v>
      </c>
      <c r="E701" s="149">
        <v>23626</v>
      </c>
      <c r="F701" s="148">
        <f>IF(D701&lt;&gt;0,IF(E701/D701&gt;=100,"&gt;&gt;100",E701/D701*100),"-")</f>
        <v>200</v>
      </c>
    </row>
    <row r="702" spans="1:6" s="8" customFormat="1" x14ac:dyDescent="0.2">
      <c r="A702" s="145">
        <v>31215</v>
      </c>
      <c r="B702" s="146" t="s">
        <v>1641</v>
      </c>
      <c r="C702" s="345">
        <v>688</v>
      </c>
      <c r="D702" s="149">
        <v>6955</v>
      </c>
      <c r="E702" s="149">
        <v>14840</v>
      </c>
      <c r="F702" s="148">
        <f>IF(D702&lt;&gt;0,IF(E702/D702&gt;=100,"&gt;&gt;100",E702/D702*100),"-")</f>
        <v>213.37167505391804</v>
      </c>
    </row>
    <row r="703" spans="1:6" s="8" customFormat="1" x14ac:dyDescent="0.2">
      <c r="A703" s="145">
        <v>32121</v>
      </c>
      <c r="B703" s="146" t="s">
        <v>3797</v>
      </c>
      <c r="C703" s="345">
        <v>689</v>
      </c>
      <c r="D703" s="149">
        <v>313245</v>
      </c>
      <c r="E703" s="149">
        <v>347502</v>
      </c>
      <c r="F703" s="148">
        <f>IF(D703&lt;&gt;0,IF(E703/D703&gt;=100,"&gt;&gt;100",E703/D703*100),"-")</f>
        <v>110.93616817507063</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3100</v>
      </c>
      <c r="E705" s="149"/>
      <c r="F705" s="148">
        <f>IF(D705&lt;&gt;0,IF(E705/D705&gt;=100,"&gt;&gt;100",E705/D705*100),"-")</f>
        <v>0</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v>244815</v>
      </c>
      <c r="E794" s="149">
        <v>281909</v>
      </c>
      <c r="F794" s="148">
        <f t="shared" si="14"/>
        <v>115.15184935563589</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v>115021</v>
      </c>
      <c r="E797" s="149">
        <v>105416</v>
      </c>
      <c r="F797" s="148">
        <f t="shared" si="14"/>
        <v>91.649350988080442</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Štefica Dlesk</v>
      </c>
      <c r="D995" s="293"/>
      <c r="E995" s="293"/>
    </row>
    <row r="996" spans="1:5" ht="15" customHeight="1" x14ac:dyDescent="0.2">
      <c r="A996" s="291" t="str">
        <f>IF(RefStr!H27="","Telefon za kontakt: _________________","Telefon za kontakt: " &amp; RefStr!H27)</f>
        <v>Telefon za kontakt: 049500667</v>
      </c>
      <c r="C996" s="292"/>
    </row>
    <row r="997" spans="1:5" ht="15" customHeight="1" x14ac:dyDescent="0.2">
      <c r="A997" s="291" t="str">
        <f>IF(RefStr!H33="","Odgovorna osoba: _____________________________","Odgovorna osoba: " &amp; RefStr!H33)</f>
        <v>Odgovorna osoba: Antun Zupanc</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workbookViewId="0">
      <pane ySplit="1" topLeftCell="A5" activePane="bottomLeft" state="frozen"/>
      <selection pane="bottomLeft" activeCell="E27" sqref="E2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49309</v>
      </c>
      <c r="C4" s="414"/>
      <c r="D4" s="414"/>
      <c r="E4" s="415">
        <f>SUM(Skriveni!G977:G1286)</f>
        <v>23795472.127</v>
      </c>
      <c r="F4" s="416"/>
    </row>
    <row r="5" spans="1:6" ht="15" customHeight="1" x14ac:dyDescent="0.2">
      <c r="B5" s="413" t="str">
        <f>"Naziv: "&amp;IF(RefStr!B10&lt;&gt;"",RefStr!B10,"_______________________________________")</f>
        <v>Naziv: Centar za odgoj i obrazovanje Krapinske Toplice</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6674666</v>
      </c>
      <c r="E12" s="96">
        <f>E13+E74</f>
        <v>6736024</v>
      </c>
      <c r="F12" s="123">
        <f t="shared" ref="F12:F75" si="0">IF(D12&gt;0,IF(E12/D12&gt;=100,"&gt;&gt;100",E12/D12*100),"-")</f>
        <v>100.91926697156082</v>
      </c>
    </row>
    <row r="13" spans="1:6" s="3" customFormat="1" x14ac:dyDescent="0.2">
      <c r="A13" s="132">
        <v>0</v>
      </c>
      <c r="B13" s="314" t="s">
        <v>521</v>
      </c>
      <c r="C13" s="303">
        <v>2</v>
      </c>
      <c r="D13" s="97">
        <f>D14+D18+D57+D58+D62+D69</f>
        <v>5961824</v>
      </c>
      <c r="E13" s="97">
        <f>E14+E18+E57+E58+E62+E69</f>
        <v>5921685</v>
      </c>
      <c r="F13" s="124">
        <f t="shared" si="0"/>
        <v>99.326732892483918</v>
      </c>
    </row>
    <row r="14" spans="1:6" s="3" customFormat="1" x14ac:dyDescent="0.2">
      <c r="A14" s="132" t="s">
        <v>1564</v>
      </c>
      <c r="B14" s="314" t="s">
        <v>3259</v>
      </c>
      <c r="C14" s="303">
        <v>3</v>
      </c>
      <c r="D14" s="97">
        <f>D15+D16-D17</f>
        <v>1487055</v>
      </c>
      <c r="E14" s="97">
        <f>E15+E16-E17</f>
        <v>1488098</v>
      </c>
      <c r="F14" s="124">
        <f t="shared" si="0"/>
        <v>100.0701386297077</v>
      </c>
    </row>
    <row r="15" spans="1:6" s="3" customFormat="1" x14ac:dyDescent="0.2">
      <c r="A15" s="132" t="s">
        <v>3260</v>
      </c>
      <c r="B15" s="314" t="s">
        <v>3261</v>
      </c>
      <c r="C15" s="303">
        <v>4</v>
      </c>
      <c r="D15" s="94">
        <v>1487055</v>
      </c>
      <c r="E15" s="94">
        <v>1487055</v>
      </c>
      <c r="F15" s="125">
        <f t="shared" si="0"/>
        <v>100</v>
      </c>
    </row>
    <row r="16" spans="1:6" s="3" customFormat="1" x14ac:dyDescent="0.2">
      <c r="A16" s="132" t="s">
        <v>3262</v>
      </c>
      <c r="B16" s="314" t="s">
        <v>358</v>
      </c>
      <c r="C16" s="303">
        <v>5</v>
      </c>
      <c r="D16" s="94"/>
      <c r="E16" s="94">
        <v>1043</v>
      </c>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4474769</v>
      </c>
      <c r="E18" s="97">
        <f>E19+E25+E35+E41+E47+E51</f>
        <v>4413587</v>
      </c>
      <c r="F18" s="124">
        <f t="shared" si="0"/>
        <v>98.63273389084442</v>
      </c>
    </row>
    <row r="19" spans="1:6" s="3" customFormat="1" x14ac:dyDescent="0.2">
      <c r="A19" s="315" t="s">
        <v>362</v>
      </c>
      <c r="B19" s="314" t="s">
        <v>3928</v>
      </c>
      <c r="C19" s="303">
        <v>8</v>
      </c>
      <c r="D19" s="97">
        <f>SUM(D20:D23)-D24</f>
        <v>4321715</v>
      </c>
      <c r="E19" s="97">
        <f>SUM(E20:E23)-E24</f>
        <v>4215164</v>
      </c>
      <c r="F19" s="124">
        <f t="shared" si="0"/>
        <v>97.534520439223783</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8554562</v>
      </c>
      <c r="E21" s="94">
        <v>8554562</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4232847</v>
      </c>
      <c r="E24" s="94">
        <v>4339398</v>
      </c>
      <c r="F24" s="125">
        <f t="shared" si="0"/>
        <v>102.51724194141674</v>
      </c>
    </row>
    <row r="25" spans="1:6" s="3" customFormat="1" x14ac:dyDescent="0.2">
      <c r="A25" s="315" t="s">
        <v>1156</v>
      </c>
      <c r="B25" s="314" t="s">
        <v>1261</v>
      </c>
      <c r="C25" s="303">
        <v>14</v>
      </c>
      <c r="D25" s="97">
        <f>SUM(D26:D33)-D34</f>
        <v>148554</v>
      </c>
      <c r="E25" s="97">
        <f>SUM(E26:E33)-E34</f>
        <v>193923</v>
      </c>
      <c r="F25" s="124">
        <f t="shared" si="0"/>
        <v>130.54040954804313</v>
      </c>
    </row>
    <row r="26" spans="1:6" s="3" customFormat="1" x14ac:dyDescent="0.2">
      <c r="A26" s="132" t="s">
        <v>1157</v>
      </c>
      <c r="B26" s="314" t="s">
        <v>3941</v>
      </c>
      <c r="C26" s="303">
        <v>15</v>
      </c>
      <c r="D26" s="94">
        <v>634351</v>
      </c>
      <c r="E26" s="94">
        <v>620858</v>
      </c>
      <c r="F26" s="125">
        <f t="shared" si="0"/>
        <v>97.872944158675551</v>
      </c>
    </row>
    <row r="27" spans="1:6" s="3" customFormat="1" x14ac:dyDescent="0.2">
      <c r="A27" s="132" t="s">
        <v>1158</v>
      </c>
      <c r="B27" s="314" t="s">
        <v>3965</v>
      </c>
      <c r="C27" s="303">
        <v>16</v>
      </c>
      <c r="D27" s="94">
        <v>46558</v>
      </c>
      <c r="E27" s="94">
        <v>34641</v>
      </c>
      <c r="F27" s="125">
        <f t="shared" si="0"/>
        <v>74.403969242665056</v>
      </c>
    </row>
    <row r="28" spans="1:6" s="3" customFormat="1" x14ac:dyDescent="0.2">
      <c r="A28" s="132" t="s">
        <v>1159</v>
      </c>
      <c r="B28" s="314" t="s">
        <v>3943</v>
      </c>
      <c r="C28" s="303">
        <v>17</v>
      </c>
      <c r="D28" s="94">
        <v>7500</v>
      </c>
      <c r="E28" s="94">
        <v>7500</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242883</v>
      </c>
      <c r="E32" s="94">
        <v>304370</v>
      </c>
      <c r="F32" s="125">
        <f t="shared" si="0"/>
        <v>125.3154811164223</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782738</v>
      </c>
      <c r="E34" s="94">
        <v>773446</v>
      </c>
      <c r="F34" s="125">
        <f t="shared" si="0"/>
        <v>98.812885026662826</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4500</v>
      </c>
      <c r="E41" s="97">
        <f>SUM(E42:E45)-E46</f>
        <v>4500</v>
      </c>
      <c r="F41" s="124">
        <f t="shared" si="0"/>
        <v>100</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v>4500</v>
      </c>
      <c r="E43" s="94">
        <v>4500</v>
      </c>
      <c r="F43" s="125">
        <f t="shared" si="0"/>
        <v>100</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200078</v>
      </c>
      <c r="E60" s="94">
        <v>202840</v>
      </c>
      <c r="F60" s="125">
        <f t="shared" si="0"/>
        <v>101.38046161996822</v>
      </c>
    </row>
    <row r="61" spans="1:6" s="3" customFormat="1" x14ac:dyDescent="0.2">
      <c r="A61" s="132" t="s">
        <v>456</v>
      </c>
      <c r="B61" s="314" t="s">
        <v>617</v>
      </c>
      <c r="C61" s="303">
        <v>50</v>
      </c>
      <c r="D61" s="94">
        <v>200078</v>
      </c>
      <c r="E61" s="94">
        <v>202840</v>
      </c>
      <c r="F61" s="125">
        <f t="shared" si="0"/>
        <v>101.38046161996822</v>
      </c>
    </row>
    <row r="62" spans="1:6" s="3" customFormat="1" x14ac:dyDescent="0.2">
      <c r="A62" s="132" t="s">
        <v>618</v>
      </c>
      <c r="B62" s="314" t="s">
        <v>3383</v>
      </c>
      <c r="C62" s="303">
        <v>51</v>
      </c>
      <c r="D62" s="97">
        <f>SUM(D63:D68)</f>
        <v>0</v>
      </c>
      <c r="E62" s="97">
        <f>SUM(E63:E68)</f>
        <v>20000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v>20000</v>
      </c>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712842</v>
      </c>
      <c r="E74" s="97">
        <f>E75+E84+E92+E123+E139+E151+E168+E169</f>
        <v>814339</v>
      </c>
      <c r="F74" s="124">
        <f t="shared" si="0"/>
        <v>114.23835857034237</v>
      </c>
    </row>
    <row r="75" spans="1:6" s="3" customFormat="1" x14ac:dyDescent="0.2">
      <c r="A75" s="272" t="s">
        <v>2744</v>
      </c>
      <c r="B75" s="314" t="s">
        <v>322</v>
      </c>
      <c r="C75" s="303">
        <v>64</v>
      </c>
      <c r="D75" s="97">
        <f>+D76+D81+D82+D83</f>
        <v>172282</v>
      </c>
      <c r="E75" s="97">
        <f>+E76+E81+E82+E83</f>
        <v>349503</v>
      </c>
      <c r="F75" s="124">
        <f t="shared" si="0"/>
        <v>202.86681139062699</v>
      </c>
    </row>
    <row r="76" spans="1:6" s="3" customFormat="1" x14ac:dyDescent="0.2">
      <c r="A76" s="132" t="s">
        <v>3429</v>
      </c>
      <c r="B76" s="317" t="s">
        <v>1885</v>
      </c>
      <c r="C76" s="303">
        <v>65</v>
      </c>
      <c r="D76" s="97">
        <f>SUM(D77:D80)</f>
        <v>172282</v>
      </c>
      <c r="E76" s="97">
        <f>SUM(E77:E80)</f>
        <v>349503</v>
      </c>
      <c r="F76" s="124">
        <f t="shared" ref="F76:F139" si="1">IF(D76&gt;0,IF(E76/D76&gt;=100,"&gt;&gt;100",E76/D76*100),"-")</f>
        <v>202.86681139062699</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172282</v>
      </c>
      <c r="E78" s="94">
        <v>349503</v>
      </c>
      <c r="F78" s="125">
        <f t="shared" si="1"/>
        <v>202.86681139062699</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20339</v>
      </c>
      <c r="E84" s="97">
        <f>+E85+SUM(E88:E91)</f>
        <v>8376</v>
      </c>
      <c r="F84" s="124">
        <f t="shared" si="1"/>
        <v>41.181965681695267</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v>516</v>
      </c>
      <c r="E89" s="94">
        <v>1678</v>
      </c>
      <c r="F89" s="125">
        <f t="shared" si="1"/>
        <v>325.19379844961242</v>
      </c>
    </row>
    <row r="90" spans="1:6" s="3" customFormat="1" x14ac:dyDescent="0.2">
      <c r="A90" s="132" t="s">
        <v>4176</v>
      </c>
      <c r="B90" s="317" t="s">
        <v>4177</v>
      </c>
      <c r="C90" s="303">
        <v>79</v>
      </c>
      <c r="D90" s="94">
        <v>1917</v>
      </c>
      <c r="E90" s="94">
        <v>4473</v>
      </c>
      <c r="F90" s="125">
        <f t="shared" si="1"/>
        <v>233.33333333333334</v>
      </c>
    </row>
    <row r="91" spans="1:6" s="3" customFormat="1" x14ac:dyDescent="0.2">
      <c r="A91" s="132" t="s">
        <v>4178</v>
      </c>
      <c r="B91" s="317" t="s">
        <v>4179</v>
      </c>
      <c r="C91" s="303">
        <v>80</v>
      </c>
      <c r="D91" s="94">
        <v>17906</v>
      </c>
      <c r="E91" s="94">
        <v>2225</v>
      </c>
      <c r="F91" s="125">
        <f t="shared" si="1"/>
        <v>12.426002457276891</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4713</v>
      </c>
      <c r="E151" s="97">
        <f>SUM(E152:E154)+SUM(E162:E166)-E167</f>
        <v>2511</v>
      </c>
      <c r="F151" s="124">
        <f t="shared" si="2"/>
        <v>53.278166772756208</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2668</v>
      </c>
      <c r="E163" s="94">
        <v>862</v>
      </c>
      <c r="F163" s="125">
        <f t="shared" si="2"/>
        <v>32.308845577211393</v>
      </c>
    </row>
    <row r="164" spans="1:6" s="3" customFormat="1" x14ac:dyDescent="0.2">
      <c r="A164" s="272" t="s">
        <v>3805</v>
      </c>
      <c r="B164" s="317" t="s">
        <v>1338</v>
      </c>
      <c r="C164" s="303">
        <v>153</v>
      </c>
      <c r="D164" s="94">
        <v>2045</v>
      </c>
      <c r="E164" s="94">
        <v>1649</v>
      </c>
      <c r="F164" s="125">
        <f t="shared" si="2"/>
        <v>80.635696821515893</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515508</v>
      </c>
      <c r="E169" s="97">
        <f>SUM(E170:E172)</f>
        <v>453949</v>
      </c>
      <c r="F169" s="124">
        <f t="shared" si="2"/>
        <v>88.058575230646269</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515508</v>
      </c>
      <c r="E172" s="94">
        <v>453949</v>
      </c>
      <c r="F172" s="125">
        <f t="shared" si="2"/>
        <v>88.058575230646269</v>
      </c>
    </row>
    <row r="173" spans="1:6" s="3" customFormat="1" x14ac:dyDescent="0.2">
      <c r="A173" s="272"/>
      <c r="B173" s="314" t="s">
        <v>1068</v>
      </c>
      <c r="C173" s="303">
        <v>162</v>
      </c>
      <c r="D173" s="97">
        <f>D174+D234</f>
        <v>6674667</v>
      </c>
      <c r="E173" s="97">
        <f>E174+E234</f>
        <v>6736023</v>
      </c>
      <c r="F173" s="124">
        <f t="shared" si="2"/>
        <v>100.9192368697944</v>
      </c>
    </row>
    <row r="174" spans="1:6" s="3" customFormat="1" x14ac:dyDescent="0.2">
      <c r="A174" s="272" t="s">
        <v>3813</v>
      </c>
      <c r="B174" s="314" t="s">
        <v>1145</v>
      </c>
      <c r="C174" s="303">
        <v>163</v>
      </c>
      <c r="D174" s="97">
        <f>D175+D186+D187+D203+D231</f>
        <v>609907</v>
      </c>
      <c r="E174" s="97">
        <f>E175+E186+E187+E203+E231</f>
        <v>712952</v>
      </c>
      <c r="F174" s="124">
        <f t="shared" si="2"/>
        <v>116.89519877620687</v>
      </c>
    </row>
    <row r="175" spans="1:6" s="3" customFormat="1" x14ac:dyDescent="0.2">
      <c r="A175" s="272" t="s">
        <v>1181</v>
      </c>
      <c r="B175" s="314" t="s">
        <v>1547</v>
      </c>
      <c r="C175" s="303">
        <v>164</v>
      </c>
      <c r="D175" s="97">
        <f>SUM(D176:D178)+SUM(D182:D185)</f>
        <v>609907</v>
      </c>
      <c r="E175" s="97">
        <f>SUM(E176:E178)+SUM(E182:E185)</f>
        <v>712952</v>
      </c>
      <c r="F175" s="124">
        <f t="shared" si="2"/>
        <v>116.89519877620687</v>
      </c>
    </row>
    <row r="176" spans="1:6" s="3" customFormat="1" x14ac:dyDescent="0.2">
      <c r="A176" s="272" t="s">
        <v>1182</v>
      </c>
      <c r="B176" s="314" t="s">
        <v>1183</v>
      </c>
      <c r="C176" s="303">
        <v>165</v>
      </c>
      <c r="D176" s="94">
        <v>462874</v>
      </c>
      <c r="E176" s="94">
        <v>439820</v>
      </c>
      <c r="F176" s="125">
        <f t="shared" si="2"/>
        <v>95.019378923854006</v>
      </c>
    </row>
    <row r="177" spans="1:6" s="3" customFormat="1" x14ac:dyDescent="0.2">
      <c r="A177" s="272" t="s">
        <v>1184</v>
      </c>
      <c r="B177" s="314" t="s">
        <v>1185</v>
      </c>
      <c r="C177" s="303">
        <v>166</v>
      </c>
      <c r="D177" s="94">
        <v>103617</v>
      </c>
      <c r="E177" s="94">
        <v>135501</v>
      </c>
      <c r="F177" s="125">
        <f t="shared" si="2"/>
        <v>130.77101247864732</v>
      </c>
    </row>
    <row r="178" spans="1:6" s="3" customFormat="1" x14ac:dyDescent="0.2">
      <c r="A178" s="272" t="s">
        <v>1186</v>
      </c>
      <c r="B178" s="317" t="s">
        <v>2842</v>
      </c>
      <c r="C178" s="303">
        <v>167</v>
      </c>
      <c r="D178" s="97">
        <f>SUM(D179:D181)</f>
        <v>616</v>
      </c>
      <c r="E178" s="97">
        <f>SUM(E179:E181)</f>
        <v>510</v>
      </c>
      <c r="F178" s="124">
        <f t="shared" si="2"/>
        <v>82.79220779220779</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616</v>
      </c>
      <c r="E181" s="94">
        <v>510</v>
      </c>
      <c r="F181" s="125">
        <f t="shared" si="2"/>
        <v>82.79220779220779</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v>28606</v>
      </c>
      <c r="E183" s="94">
        <v>65621</v>
      </c>
      <c r="F183" s="125">
        <f t="shared" si="2"/>
        <v>229.39593092358245</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14194</v>
      </c>
      <c r="E185" s="94">
        <v>71500</v>
      </c>
      <c r="F185" s="125">
        <f t="shared" si="2"/>
        <v>503.73397210088768</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6064760</v>
      </c>
      <c r="E234" s="97">
        <f>+E235+E243-E247+E251+E252+E253</f>
        <v>6023071</v>
      </c>
      <c r="F234" s="124">
        <f t="shared" si="3"/>
        <v>99.312602642149074</v>
      </c>
    </row>
    <row r="235" spans="1:6" s="3" customFormat="1" x14ac:dyDescent="0.2">
      <c r="A235" s="132" t="s">
        <v>1279</v>
      </c>
      <c r="B235" s="314" t="s">
        <v>3395</v>
      </c>
      <c r="C235" s="303">
        <v>224</v>
      </c>
      <c r="D235" s="97">
        <f>D236-D239</f>
        <v>5961824</v>
      </c>
      <c r="E235" s="97">
        <f>E236-E239</f>
        <v>5921685</v>
      </c>
      <c r="F235" s="124">
        <f t="shared" si="3"/>
        <v>99.326732892483918</v>
      </c>
    </row>
    <row r="236" spans="1:6" s="3" customFormat="1" x14ac:dyDescent="0.2">
      <c r="A236" s="132" t="s">
        <v>1280</v>
      </c>
      <c r="B236" s="314" t="s">
        <v>3396</v>
      </c>
      <c r="C236" s="303">
        <v>225</v>
      </c>
      <c r="D236" s="97">
        <f>SUM(D237:D238)</f>
        <v>5961824</v>
      </c>
      <c r="E236" s="97">
        <f>SUM(E237:E238)</f>
        <v>5921685</v>
      </c>
      <c r="F236" s="124">
        <f t="shared" si="3"/>
        <v>99.326732892483918</v>
      </c>
    </row>
    <row r="237" spans="1:6" s="3" customFormat="1" x14ac:dyDescent="0.2">
      <c r="A237" s="132" t="s">
        <v>1281</v>
      </c>
      <c r="B237" s="314" t="s">
        <v>1282</v>
      </c>
      <c r="C237" s="303">
        <v>226</v>
      </c>
      <c r="D237" s="94">
        <v>5961824</v>
      </c>
      <c r="E237" s="94">
        <v>5921685</v>
      </c>
      <c r="F237" s="125">
        <f t="shared" si="3"/>
        <v>99.326732892483918</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121698</v>
      </c>
      <c r="E243" s="97">
        <f>SUM(E244:E246)</f>
        <v>98875</v>
      </c>
      <c r="F243" s="124">
        <f t="shared" si="3"/>
        <v>81.246199608867855</v>
      </c>
    </row>
    <row r="244" spans="1:6" s="3" customFormat="1" x14ac:dyDescent="0.2">
      <c r="A244" s="132" t="s">
        <v>2861</v>
      </c>
      <c r="B244" s="314" t="s">
        <v>4121</v>
      </c>
      <c r="C244" s="303">
        <v>233</v>
      </c>
      <c r="D244" s="94">
        <v>121698</v>
      </c>
      <c r="E244" s="94">
        <v>98875</v>
      </c>
      <c r="F244" s="125">
        <f t="shared" si="3"/>
        <v>81.246199608867855</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23475</v>
      </c>
      <c r="E247" s="97">
        <f>SUM(E248:E250)</f>
        <v>0</v>
      </c>
      <c r="F247" s="124">
        <f t="shared" si="3"/>
        <v>0</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23475</v>
      </c>
      <c r="E249" s="94"/>
      <c r="F249" s="125">
        <f t="shared" si="3"/>
        <v>0</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4713</v>
      </c>
      <c r="E251" s="94">
        <v>2511</v>
      </c>
      <c r="F251" s="125">
        <f t="shared" si="3"/>
        <v>53.278166772756208</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697100</v>
      </c>
      <c r="E255" s="97">
        <f>E256</f>
        <v>708400</v>
      </c>
      <c r="F255" s="124">
        <f t="shared" si="3"/>
        <v>101.62100129106297</v>
      </c>
    </row>
    <row r="256" spans="1:6" s="3" customFormat="1" x14ac:dyDescent="0.2">
      <c r="A256" s="319" t="s">
        <v>302</v>
      </c>
      <c r="B256" s="320" t="s">
        <v>303</v>
      </c>
      <c r="C256" s="306">
        <v>245</v>
      </c>
      <c r="D256" s="95">
        <v>697100</v>
      </c>
      <c r="E256" s="95">
        <v>708400</v>
      </c>
      <c r="F256" s="126">
        <f t="shared" si="3"/>
        <v>101.62100129106297</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2286</v>
      </c>
      <c r="E260" s="94">
        <v>1358</v>
      </c>
      <c r="F260" s="125">
        <f t="shared" si="4"/>
        <v>59.405074365704294</v>
      </c>
    </row>
    <row r="261" spans="1:6" s="3" customFormat="1" x14ac:dyDescent="0.2">
      <c r="A261" s="132" t="s">
        <v>3171</v>
      </c>
      <c r="B261" s="314" t="s">
        <v>3173</v>
      </c>
      <c r="C261" s="303">
        <v>249</v>
      </c>
      <c r="D261" s="94">
        <v>2427</v>
      </c>
      <c r="E261" s="94">
        <v>1153</v>
      </c>
      <c r="F261" s="125">
        <f t="shared" si="4"/>
        <v>47.507210548001652</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v>15863</v>
      </c>
      <c r="E264" s="94">
        <v>903</v>
      </c>
      <c r="F264" s="125"/>
    </row>
    <row r="265" spans="1:6" s="3" customFormat="1" x14ac:dyDescent="0.2">
      <c r="A265" s="321" t="s">
        <v>3403</v>
      </c>
      <c r="B265" s="322" t="s">
        <v>3404</v>
      </c>
      <c r="C265" s="303">
        <v>253</v>
      </c>
      <c r="D265" s="94">
        <v>27</v>
      </c>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v>2016</v>
      </c>
      <c r="E267" s="94">
        <v>1322</v>
      </c>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1918</v>
      </c>
      <c r="E287" s="94">
        <v>40500</v>
      </c>
      <c r="F287" s="125">
        <f t="shared" si="4"/>
        <v>2111.5745568300313</v>
      </c>
    </row>
    <row r="288" spans="1:6" s="3" customFormat="1" x14ac:dyDescent="0.2">
      <c r="A288" s="132" t="s">
        <v>3177</v>
      </c>
      <c r="B288" s="314" t="s">
        <v>3274</v>
      </c>
      <c r="C288" s="303">
        <v>276</v>
      </c>
      <c r="D288" s="94">
        <v>607990</v>
      </c>
      <c r="E288" s="94">
        <v>672452</v>
      </c>
      <c r="F288" s="125">
        <f t="shared" si="4"/>
        <v>110.60247701442458</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v>1465</v>
      </c>
      <c r="E298" s="94">
        <v>1586</v>
      </c>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v>64539</v>
      </c>
      <c r="F301" s="125"/>
    </row>
    <row r="302" spans="1:6" s="3" customFormat="1" x14ac:dyDescent="0.2">
      <c r="A302" s="132">
        <v>23958</v>
      </c>
      <c r="B302" s="104" t="s">
        <v>2059</v>
      </c>
      <c r="C302" s="303">
        <v>290</v>
      </c>
      <c r="D302" s="94">
        <v>10811</v>
      </c>
      <c r="E302" s="94">
        <v>903</v>
      </c>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Štefica Dlesk</v>
      </c>
      <c r="B325" s="291"/>
      <c r="D325" s="293"/>
      <c r="E325" s="293"/>
      <c r="F325" s="291"/>
      <c r="G325" s="307"/>
    </row>
    <row r="326" spans="1:7" s="292" customFormat="1" ht="15" customHeight="1" x14ac:dyDescent="0.2">
      <c r="A326" s="291" t="str">
        <f>IF(RefStr!H27="","Telefon za kontakt: _________________","Telefon za kontakt: " &amp; RefStr!H27)</f>
        <v>Telefon za kontakt: 049500667</v>
      </c>
      <c r="B326" s="291"/>
      <c r="F326" s="291"/>
      <c r="G326" s="307"/>
    </row>
    <row r="327" spans="1:7" s="292" customFormat="1" ht="15" customHeight="1" x14ac:dyDescent="0.2">
      <c r="A327" s="291" t="str">
        <f>IF(RefStr!H33="","Odgovorna osoba: _____________________________","Odgovorna osoba: " &amp; RefStr!H33)</f>
        <v>Odgovorna osoba: Antun Zupanc</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workbookViewId="0">
      <pane ySplit="1" topLeftCell="A104" activePane="bottomLeft" state="frozen"/>
      <selection pane="bottomLeft" activeCell="D125" sqref="D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49309</v>
      </c>
      <c r="C4" s="414"/>
      <c r="D4" s="414"/>
      <c r="E4" s="415">
        <f>SUM(Skriveni!G1287:G1423)</f>
        <v>9725409.6180000007</v>
      </c>
      <c r="F4" s="416"/>
    </row>
    <row r="5" spans="1:6" ht="15" customHeight="1" x14ac:dyDescent="0.2">
      <c r="B5" s="413" t="str">
        <f>"Naziv: "&amp;IF(RefStr!B10&lt;&gt;"",RefStr!B10,"_______________________________________")</f>
        <v>Naziv: Centar za odgoj i obrazovanje Krapinske Toplice</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6679370</v>
      </c>
      <c r="E121" s="97">
        <f>E122+E125+E128+E129+SUM(E132:E135)</f>
        <v>7201650</v>
      </c>
      <c r="F121" s="125">
        <f t="shared" si="1"/>
        <v>107.81930032323407</v>
      </c>
    </row>
    <row r="122" spans="1:6" s="3" customFormat="1" x14ac:dyDescent="0.2">
      <c r="A122" s="132" t="s">
        <v>2919</v>
      </c>
      <c r="B122" s="105" t="s">
        <v>3973</v>
      </c>
      <c r="C122" s="303">
        <v>111</v>
      </c>
      <c r="D122" s="97">
        <f>SUM(D123:D124)</f>
        <v>6085542</v>
      </c>
      <c r="E122" s="97">
        <f>SUM(E123:E124)</f>
        <v>6495976</v>
      </c>
      <c r="F122" s="125">
        <f t="shared" si="1"/>
        <v>106.74441159061921</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6085542</v>
      </c>
      <c r="E124" s="94">
        <v>6495976</v>
      </c>
      <c r="F124" s="125">
        <f t="shared" si="1"/>
        <v>106.74441159061921</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593828</v>
      </c>
      <c r="E133" s="94">
        <v>705674</v>
      </c>
      <c r="F133" s="125">
        <f t="shared" si="1"/>
        <v>118.83474676168856</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6679370</v>
      </c>
      <c r="E148" s="107">
        <f>E12+E29+E35+E42+E82+E89+E96+E114+E121+E136</f>
        <v>7201650</v>
      </c>
      <c r="F148" s="126">
        <f t="shared" si="2"/>
        <v>107.81930032323407</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Štefica Dlesk</v>
      </c>
      <c r="B151" s="291"/>
      <c r="D151" s="293"/>
      <c r="E151" s="293"/>
      <c r="F151" s="291"/>
      <c r="G151" s="307"/>
    </row>
    <row r="152" spans="1:7" s="292" customFormat="1" ht="15" customHeight="1" x14ac:dyDescent="0.2">
      <c r="A152" s="291" t="str">
        <f>IF(RefStr!H27="","Telefon za kontakt: _________________","Telefon za kontakt: " &amp; RefStr!H27)</f>
        <v>Telefon za kontakt: 049500667</v>
      </c>
      <c r="B152" s="291"/>
      <c r="E152" s="291"/>
      <c r="F152" s="291"/>
      <c r="G152" s="307"/>
    </row>
    <row r="153" spans="1:7" s="292" customFormat="1" ht="15" customHeight="1" x14ac:dyDescent="0.2">
      <c r="A153" s="291" t="str">
        <f>IF(RefStr!H33="","Odgovorna osoba: _____________________________","Odgovorna osoba: " &amp; RefStr!H33)</f>
        <v>Odgovorna osoba: Antun Zupanc</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workbookViewId="0">
      <pane ySplit="1" topLeftCell="A17" activePane="bottomLeft" state="frozen"/>
      <selection pane="bottomLeft" activeCell="A43" sqref="A43:XFD4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49309</v>
      </c>
      <c r="C4" s="450"/>
      <c r="D4" s="415">
        <f>SUM(Skriveni!G1424:G1467)</f>
        <v>106.64400000000001</v>
      </c>
      <c r="E4" s="416"/>
    </row>
    <row r="5" spans="1:6" ht="15" customHeight="1" x14ac:dyDescent="0.2">
      <c r="B5" s="413" t="str">
        <f>"Naziv: "&amp;IF(RefStr!B10&lt;&gt;"",RefStr!B10,"_______________________________________")</f>
        <v>Naziv: Centar za odgoj i obrazovanje Krapinske Toplice</v>
      </c>
      <c r="C5" s="450"/>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1038</v>
      </c>
      <c r="E12" s="133">
        <f>E13+E29</f>
        <v>1011</v>
      </c>
    </row>
    <row r="13" spans="1:6" s="3" customFormat="1" ht="14.1" customHeight="1" x14ac:dyDescent="0.2">
      <c r="A13" s="301" t="s">
        <v>3306</v>
      </c>
      <c r="B13" s="302" t="s">
        <v>3307</v>
      </c>
      <c r="C13" s="303">
        <v>2</v>
      </c>
      <c r="D13" s="97">
        <f>D14+D21</f>
        <v>0</v>
      </c>
      <c r="E13" s="134">
        <f>E14+E21</f>
        <v>867</v>
      </c>
    </row>
    <row r="14" spans="1:6" s="3" customFormat="1" ht="14.1" customHeight="1" x14ac:dyDescent="0.2">
      <c r="A14" s="301" t="s">
        <v>1215</v>
      </c>
      <c r="B14" s="302" t="s">
        <v>3308</v>
      </c>
      <c r="C14" s="303">
        <v>3</v>
      </c>
      <c r="D14" s="97">
        <f>SUM(D15:D20)</f>
        <v>0</v>
      </c>
      <c r="E14" s="134">
        <f>SUM(E15:E20)</f>
        <v>867</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v>867</v>
      </c>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1038</v>
      </c>
      <c r="E29" s="134">
        <f>E30+E37</f>
        <v>144</v>
      </c>
    </row>
    <row r="30" spans="1:5" s="3" customFormat="1" ht="14.1" customHeight="1" x14ac:dyDescent="0.2">
      <c r="A30" s="301" t="s">
        <v>1215</v>
      </c>
      <c r="B30" s="302" t="s">
        <v>3068</v>
      </c>
      <c r="C30" s="303">
        <v>19</v>
      </c>
      <c r="D30" s="97">
        <f>SUM(D31:D36)</f>
        <v>1038</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v>1038</v>
      </c>
      <c r="E36" s="135"/>
    </row>
    <row r="37" spans="1:5" s="3" customFormat="1" ht="14.1" customHeight="1" x14ac:dyDescent="0.2">
      <c r="A37" s="301" t="s">
        <v>1215</v>
      </c>
      <c r="B37" s="302" t="s">
        <v>3069</v>
      </c>
      <c r="C37" s="303">
        <v>26</v>
      </c>
      <c r="D37" s="97">
        <f>SUM(D38:D44)</f>
        <v>0</v>
      </c>
      <c r="E37" s="134">
        <f>SUM(E38:E44)</f>
        <v>144</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v>144</v>
      </c>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Štefica Dlesk</v>
      </c>
      <c r="B59" s="291"/>
      <c r="D59" s="293"/>
      <c r="E59" s="293"/>
      <c r="F59" s="291"/>
      <c r="G59" s="307"/>
    </row>
    <row r="60" spans="1:7" s="292" customFormat="1" ht="15" customHeight="1" x14ac:dyDescent="0.2">
      <c r="A60" s="291" t="str">
        <f>IF(RefStr!H27="","Telefon za kontakt: _________________","Telefon za kontakt: " &amp; RefStr!H27)</f>
        <v>Telefon za kontakt: 049500667</v>
      </c>
      <c r="B60" s="291"/>
      <c r="F60" s="291"/>
      <c r="G60" s="307"/>
    </row>
    <row r="61" spans="1:7" s="292" customFormat="1" ht="15" customHeight="1" x14ac:dyDescent="0.2">
      <c r="A61" s="291" t="str">
        <f>IF(RefStr!H33="","Odgovorna osoba: _____________________________","Odgovorna osoba: " &amp; RefStr!H33)</f>
        <v>Odgovorna osoba: Antun Zupanc</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workbookViewId="0">
      <pane ySplit="1" topLeftCell="A65"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49309</v>
      </c>
      <c r="C4" s="415">
        <f>SUM(Skriveni!G1468:G1561)</f>
        <v>683904.45199999993</v>
      </c>
      <c r="D4" s="416"/>
    </row>
    <row r="5" spans="1:5" s="23" customFormat="1" ht="15" customHeight="1" x14ac:dyDescent="0.2">
      <c r="B5" s="98" t="str">
        <f>"Naziv: "&amp;IF(RefStr!B10&lt;&gt;"",RefStr!B10,"_______________________________________")</f>
        <v>Naziv: Centar za odgoj i obrazovanje Krapinske Toplice</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609907</v>
      </c>
    </row>
    <row r="13" spans="1:5" s="2" customFormat="1" x14ac:dyDescent="0.2">
      <c r="A13" s="270"/>
      <c r="B13" s="271" t="s">
        <v>2062</v>
      </c>
      <c r="C13" s="264">
        <v>2</v>
      </c>
      <c r="D13" s="140">
        <f>D14+D15+D23+D24</f>
        <v>7293987</v>
      </c>
    </row>
    <row r="14" spans="1:5" s="2" customFormat="1" x14ac:dyDescent="0.2">
      <c r="A14" s="270"/>
      <c r="B14" s="271" t="s">
        <v>4041</v>
      </c>
      <c r="C14" s="264">
        <v>3</v>
      </c>
      <c r="D14" s="141">
        <v>117236</v>
      </c>
    </row>
    <row r="15" spans="1:5" s="2" customFormat="1" x14ac:dyDescent="0.2">
      <c r="A15" s="270" t="s">
        <v>1181</v>
      </c>
      <c r="B15" s="271" t="s">
        <v>3078</v>
      </c>
      <c r="C15" s="264">
        <v>4</v>
      </c>
      <c r="D15" s="140">
        <f>SUM(D16:D22)</f>
        <v>7057501</v>
      </c>
    </row>
    <row r="16" spans="1:5" s="2" customFormat="1" x14ac:dyDescent="0.2">
      <c r="A16" s="272" t="s">
        <v>1182</v>
      </c>
      <c r="B16" s="273" t="s">
        <v>1183</v>
      </c>
      <c r="C16" s="264">
        <v>5</v>
      </c>
      <c r="D16" s="141">
        <v>5415968</v>
      </c>
    </row>
    <row r="17" spans="1:4" s="2" customFormat="1" x14ac:dyDescent="0.2">
      <c r="A17" s="272" t="s">
        <v>1184</v>
      </c>
      <c r="B17" s="273" t="s">
        <v>1185</v>
      </c>
      <c r="C17" s="264">
        <v>6</v>
      </c>
      <c r="D17" s="141">
        <v>1262587</v>
      </c>
    </row>
    <row r="18" spans="1:4" s="2" customFormat="1" x14ac:dyDescent="0.2">
      <c r="A18" s="272" t="s">
        <v>1186</v>
      </c>
      <c r="B18" s="273" t="s">
        <v>1187</v>
      </c>
      <c r="C18" s="264">
        <v>7</v>
      </c>
      <c r="D18" s="141">
        <v>4964</v>
      </c>
    </row>
    <row r="19" spans="1:4" s="2" customFormat="1" x14ac:dyDescent="0.2">
      <c r="A19" s="272" t="s">
        <v>1188</v>
      </c>
      <c r="B19" s="273" t="s">
        <v>1189</v>
      </c>
      <c r="C19" s="264">
        <v>8</v>
      </c>
      <c r="D19" s="141"/>
    </row>
    <row r="20" spans="1:4" s="2" customFormat="1" x14ac:dyDescent="0.2">
      <c r="A20" s="272" t="s">
        <v>1190</v>
      </c>
      <c r="B20" s="273" t="s">
        <v>1191</v>
      </c>
      <c r="C20" s="264">
        <v>9</v>
      </c>
      <c r="D20" s="141">
        <v>366523</v>
      </c>
    </row>
    <row r="21" spans="1:4" s="2" customFormat="1" x14ac:dyDescent="0.2">
      <c r="A21" s="272" t="s">
        <v>1192</v>
      </c>
      <c r="B21" s="273" t="s">
        <v>2983</v>
      </c>
      <c r="C21" s="264">
        <v>10</v>
      </c>
      <c r="D21" s="141"/>
    </row>
    <row r="22" spans="1:4" s="2" customFormat="1" x14ac:dyDescent="0.2">
      <c r="A22" s="272" t="s">
        <v>1193</v>
      </c>
      <c r="B22" s="273" t="s">
        <v>3032</v>
      </c>
      <c r="C22" s="264">
        <v>11</v>
      </c>
      <c r="D22" s="141">
        <v>7459</v>
      </c>
    </row>
    <row r="23" spans="1:4" s="2" customFormat="1" x14ac:dyDescent="0.2">
      <c r="A23" s="270" t="s">
        <v>3033</v>
      </c>
      <c r="B23" s="271" t="s">
        <v>3034</v>
      </c>
      <c r="C23" s="264">
        <v>12</v>
      </c>
      <c r="D23" s="141">
        <v>119250</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7190941</v>
      </c>
    </row>
    <row r="31" spans="1:4" s="2" customFormat="1" x14ac:dyDescent="0.2">
      <c r="A31" s="272"/>
      <c r="B31" s="271" t="s">
        <v>4041</v>
      </c>
      <c r="C31" s="264">
        <v>20</v>
      </c>
      <c r="D31" s="141">
        <v>60014</v>
      </c>
    </row>
    <row r="32" spans="1:4" s="2" customFormat="1" x14ac:dyDescent="0.2">
      <c r="A32" s="270" t="s">
        <v>1181</v>
      </c>
      <c r="B32" s="271" t="s">
        <v>3081</v>
      </c>
      <c r="C32" s="264">
        <v>21</v>
      </c>
      <c r="D32" s="140">
        <f>SUM(D33:D39)</f>
        <v>7011677</v>
      </c>
    </row>
    <row r="33" spans="1:4" s="2" customFormat="1" x14ac:dyDescent="0.2">
      <c r="A33" s="272" t="s">
        <v>1182</v>
      </c>
      <c r="B33" s="273" t="s">
        <v>1183</v>
      </c>
      <c r="C33" s="264">
        <v>22</v>
      </c>
      <c r="D33" s="141">
        <v>5439022</v>
      </c>
    </row>
    <row r="34" spans="1:4" s="2" customFormat="1" x14ac:dyDescent="0.2">
      <c r="A34" s="272" t="s">
        <v>1184</v>
      </c>
      <c r="B34" s="273" t="s">
        <v>1185</v>
      </c>
      <c r="C34" s="264">
        <v>23</v>
      </c>
      <c r="D34" s="141">
        <v>1230703</v>
      </c>
    </row>
    <row r="35" spans="1:4" s="2" customFormat="1" x14ac:dyDescent="0.2">
      <c r="A35" s="272" t="s">
        <v>1186</v>
      </c>
      <c r="B35" s="273" t="s">
        <v>1187</v>
      </c>
      <c r="C35" s="264">
        <v>24</v>
      </c>
      <c r="D35" s="141">
        <v>5070</v>
      </c>
    </row>
    <row r="36" spans="1:4" s="2" customFormat="1" x14ac:dyDescent="0.2">
      <c r="A36" s="272" t="s">
        <v>1188</v>
      </c>
      <c r="B36" s="273" t="s">
        <v>1189</v>
      </c>
      <c r="C36" s="264">
        <v>25</v>
      </c>
      <c r="D36" s="141"/>
    </row>
    <row r="37" spans="1:4" s="2" customFormat="1" x14ac:dyDescent="0.2">
      <c r="A37" s="272" t="s">
        <v>1190</v>
      </c>
      <c r="B37" s="273" t="s">
        <v>1191</v>
      </c>
      <c r="C37" s="264">
        <v>26</v>
      </c>
      <c r="D37" s="141">
        <v>329508</v>
      </c>
    </row>
    <row r="38" spans="1:4" s="2" customFormat="1" x14ac:dyDescent="0.2">
      <c r="A38" s="272" t="s">
        <v>1192</v>
      </c>
      <c r="B38" s="273" t="s">
        <v>2983</v>
      </c>
      <c r="C38" s="264">
        <v>27</v>
      </c>
      <c r="D38" s="141"/>
    </row>
    <row r="39" spans="1:4" s="2" customFormat="1" x14ac:dyDescent="0.2">
      <c r="A39" s="272" t="s">
        <v>1193</v>
      </c>
      <c r="B39" s="273" t="s">
        <v>3032</v>
      </c>
      <c r="C39" s="264">
        <v>28</v>
      </c>
      <c r="D39" s="141">
        <v>7374</v>
      </c>
    </row>
    <row r="40" spans="1:4" s="2" customFormat="1" x14ac:dyDescent="0.2">
      <c r="A40" s="275" t="s">
        <v>3033</v>
      </c>
      <c r="B40" s="271" t="s">
        <v>3034</v>
      </c>
      <c r="C40" s="264">
        <v>29</v>
      </c>
      <c r="D40" s="141">
        <v>119250</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712953</v>
      </c>
    </row>
    <row r="48" spans="1:4" s="2" customFormat="1" x14ac:dyDescent="0.2">
      <c r="A48" s="278"/>
      <c r="B48" s="271" t="s">
        <v>3084</v>
      </c>
      <c r="C48" s="264">
        <v>37</v>
      </c>
      <c r="D48" s="140">
        <f>D49+D54+D90+D95</f>
        <v>40500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40500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40500</v>
      </c>
    </row>
    <row r="61" spans="1:4" s="2" customFormat="1" x14ac:dyDescent="0.2">
      <c r="A61" s="272"/>
      <c r="B61" s="273" t="s">
        <v>1568</v>
      </c>
      <c r="C61" s="264">
        <v>50</v>
      </c>
      <c r="D61" s="141">
        <v>40500</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672453</v>
      </c>
    </row>
    <row r="102" spans="1:5" s="2" customFormat="1" x14ac:dyDescent="0.2">
      <c r="A102" s="272"/>
      <c r="B102" s="280" t="s">
        <v>4041</v>
      </c>
      <c r="C102" s="264">
        <v>91</v>
      </c>
      <c r="D102" s="141">
        <v>70900</v>
      </c>
    </row>
    <row r="103" spans="1:5" s="2" customFormat="1" x14ac:dyDescent="0.2">
      <c r="A103" s="272" t="s">
        <v>1181</v>
      </c>
      <c r="B103" s="280" t="s">
        <v>1365</v>
      </c>
      <c r="C103" s="264">
        <v>92</v>
      </c>
      <c r="D103" s="141">
        <v>601553</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Štefica Dlesk</v>
      </c>
      <c r="B109" s="291"/>
      <c r="C109" s="293"/>
      <c r="D109" s="293"/>
      <c r="E109" s="291"/>
    </row>
    <row r="110" spans="1:5" s="292" customFormat="1" ht="15" customHeight="1" x14ac:dyDescent="0.2">
      <c r="A110" s="291" t="str">
        <f>IF(RefStr!H27="","Telefon za kontakt: _________________","Telefon za kontakt: " &amp; RefStr!H27)</f>
        <v>Telefon za kontakt: 049500667</v>
      </c>
      <c r="B110" s="291"/>
      <c r="E110" s="291"/>
    </row>
    <row r="111" spans="1:5" s="292" customFormat="1" ht="15" customHeight="1" x14ac:dyDescent="0.2">
      <c r="A111" s="291" t="str">
        <f>IF(RefStr!H33="","Odgovorna osoba: _____________________________","Odgovorna osoba: " &amp; RefStr!H33)</f>
        <v>Odgovorna osoba: Antun Zupanc</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16"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49309</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Provjera</v>
      </c>
      <c r="C211" s="176" t="s">
        <v>3866</v>
      </c>
      <c r="E211" s="237">
        <v>0</v>
      </c>
      <c r="F211" s="237">
        <f t="shared" si="14"/>
        <v>1</v>
      </c>
      <c r="L211" s="235">
        <f>IF(AND(PRRAS!D222&gt;0,PRRAS!D743=0),1,0)</f>
        <v>1</v>
      </c>
      <c r="M211" s="235">
        <f>IF(AND(PRRAS!E222&gt;0,PRRAS!E743=0),1,0)</f>
        <v>1</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Windows korisnik</cp:lastModifiedBy>
  <cp:lastPrinted>2019-01-28T10:15:23Z</cp:lastPrinted>
  <dcterms:created xsi:type="dcterms:W3CDTF">2001-11-21T09:32:18Z</dcterms:created>
  <dcterms:modified xsi:type="dcterms:W3CDTF">2019-01-28T10:26:21Z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