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čunovodstvo\OneDrive - CARNet\OBRASCI I IZVJEŠTAJI\OBRASCI I IZVJEŠTAJI 2023\PLAN 2023\Financijski plan 2023\1. rebalans financijskog plana za 2023\"/>
    </mc:Choice>
  </mc:AlternateContent>
  <bookViews>
    <workbookView xWindow="0" yWindow="0" windowWidth="28800" windowHeight="12330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</sheets>
  <definedNames>
    <definedName name="_xlnm.Print_Area" localSheetId="1">' Račun prihoda i rashoda'!$A$1:$G$58</definedName>
    <definedName name="_xlnm.Print_Area" localSheetId="4">'POSEBNI DIO'!$A$1:$G$245</definedName>
    <definedName name="_xlnm.Print_Area" localSheetId="2">'Rashodi prema funkcijskoj kl'!$A$4:$D$16</definedName>
    <definedName name="_xlnm.Print_Area" localSheetId="0">SAŽETAK!$A$1:$H$45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5" l="1"/>
  <c r="D10" i="5"/>
  <c r="B10" i="5"/>
  <c r="C15" i="5"/>
  <c r="D15" i="5"/>
  <c r="B15" i="5"/>
  <c r="K9" i="7" l="1"/>
  <c r="J9" i="7"/>
  <c r="E104" i="7"/>
  <c r="E159" i="7"/>
  <c r="J196" i="7"/>
  <c r="E199" i="7"/>
  <c r="E196" i="7"/>
  <c r="E49" i="7"/>
  <c r="E44" i="7" s="1"/>
  <c r="E217" i="7"/>
  <c r="E212" i="7" s="1"/>
  <c r="G80" i="7" l="1"/>
  <c r="G79" i="7"/>
  <c r="G53" i="7"/>
  <c r="F83" i="7"/>
  <c r="G82" i="7"/>
  <c r="F82" i="7"/>
  <c r="G54" i="7"/>
  <c r="G49" i="7"/>
  <c r="G44" i="7" s="1"/>
  <c r="F112" i="7"/>
  <c r="G102" i="7"/>
  <c r="G106" i="7"/>
  <c r="G105" i="7"/>
  <c r="G104" i="7"/>
  <c r="F105" i="7"/>
  <c r="F103" i="7"/>
  <c r="G95" i="7"/>
  <c r="F96" i="7"/>
  <c r="G195" i="7"/>
  <c r="F202" i="7"/>
  <c r="G199" i="7"/>
  <c r="G196" i="7"/>
  <c r="G185" i="7"/>
  <c r="F188" i="7"/>
  <c r="G159" i="7"/>
  <c r="G140" i="7"/>
  <c r="F149" i="7"/>
  <c r="G151" i="7"/>
  <c r="F151" i="7" s="1"/>
  <c r="F152" i="7"/>
  <c r="E150" i="7"/>
  <c r="G222" i="7"/>
  <c r="G217" i="7"/>
  <c r="G150" i="7" l="1"/>
  <c r="F104" i="7"/>
  <c r="F150" i="7"/>
  <c r="E211" i="7" l="1"/>
  <c r="F247" i="7"/>
  <c r="F246" i="7"/>
  <c r="G245" i="7"/>
  <c r="G244" i="7" s="1"/>
  <c r="F244" i="7" s="1"/>
  <c r="F243" i="7"/>
  <c r="F242" i="7"/>
  <c r="F241" i="7"/>
  <c r="F240" i="7"/>
  <c r="G239" i="7"/>
  <c r="F239" i="7" s="1"/>
  <c r="F238" i="7"/>
  <c r="F237" i="7"/>
  <c r="F236" i="7"/>
  <c r="F235" i="7"/>
  <c r="F234" i="7"/>
  <c r="F233" i="7"/>
  <c r="F232" i="7"/>
  <c r="F231" i="7"/>
  <c r="F230" i="7"/>
  <c r="F229" i="7"/>
  <c r="F228" i="7"/>
  <c r="F227" i="7"/>
  <c r="F226" i="7"/>
  <c r="F225" i="7"/>
  <c r="F224" i="7"/>
  <c r="F223" i="7"/>
  <c r="F222" i="7"/>
  <c r="F220" i="7"/>
  <c r="F219" i="7"/>
  <c r="F218" i="7"/>
  <c r="F217" i="7"/>
  <c r="F216" i="7"/>
  <c r="F215" i="7"/>
  <c r="F214" i="7"/>
  <c r="F213" i="7"/>
  <c r="E210" i="7"/>
  <c r="E209" i="7" s="1"/>
  <c r="E208" i="7" s="1"/>
  <c r="G35" i="7"/>
  <c r="G30" i="7"/>
  <c r="F30" i="7" s="1"/>
  <c r="G24" i="7"/>
  <c r="G19" i="7"/>
  <c r="G16" i="7"/>
  <c r="H206" i="7"/>
  <c r="H204" i="7"/>
  <c r="H203" i="7" s="1"/>
  <c r="H199" i="7"/>
  <c r="H196" i="7"/>
  <c r="H189" i="7"/>
  <c r="H186" i="7"/>
  <c r="H185" i="7"/>
  <c r="H183" i="7"/>
  <c r="H181" i="7"/>
  <c r="H177" i="7"/>
  <c r="H170" i="7"/>
  <c r="H168" i="7"/>
  <c r="H167" i="7" s="1"/>
  <c r="H165" i="7"/>
  <c r="H163" i="7"/>
  <c r="H159" i="7"/>
  <c r="H147" i="7"/>
  <c r="H145" i="7"/>
  <c r="H141" i="7"/>
  <c r="H133" i="7"/>
  <c r="H132" i="7"/>
  <c r="H130" i="7" s="1"/>
  <c r="H129" i="7" s="1"/>
  <c r="H128" i="7" s="1"/>
  <c r="H126" i="7"/>
  <c r="H125" i="7" s="1"/>
  <c r="H123" i="7" s="1"/>
  <c r="H122" i="7" s="1"/>
  <c r="H121" i="7" s="1"/>
  <c r="H118" i="7"/>
  <c r="H117" i="7" s="1"/>
  <c r="H116" i="7" s="1"/>
  <c r="H115" i="7" s="1"/>
  <c r="H114" i="7" s="1"/>
  <c r="H112" i="7"/>
  <c r="H111" i="7" s="1"/>
  <c r="H106" i="7"/>
  <c r="H102" i="7" s="1"/>
  <c r="H97" i="7"/>
  <c r="H95" i="7" s="1"/>
  <c r="H90" i="7"/>
  <c r="H89" i="7" s="1"/>
  <c r="H87" i="7"/>
  <c r="H86" i="7"/>
  <c r="H80" i="7"/>
  <c r="H79" i="7" s="1"/>
  <c r="H77" i="7"/>
  <c r="H76" i="7" s="1"/>
  <c r="H71" i="7"/>
  <c r="H64" i="7"/>
  <c r="H59" i="7"/>
  <c r="H54" i="7"/>
  <c r="H51" i="7"/>
  <c r="H49" i="7"/>
  <c r="H45" i="7"/>
  <c r="H38" i="7"/>
  <c r="H36" i="7"/>
  <c r="H35" i="7" s="1"/>
  <c r="H30" i="7"/>
  <c r="H24" i="7"/>
  <c r="H19" i="7"/>
  <c r="H16" i="7"/>
  <c r="F14" i="7"/>
  <c r="F17" i="7"/>
  <c r="F18" i="7"/>
  <c r="F20" i="7"/>
  <c r="F21" i="7"/>
  <c r="F22" i="7"/>
  <c r="F23" i="7"/>
  <c r="F25" i="7"/>
  <c r="F26" i="7"/>
  <c r="F27" i="7"/>
  <c r="F28" i="7"/>
  <c r="F29" i="7"/>
  <c r="F31" i="7"/>
  <c r="F32" i="7"/>
  <c r="F33" i="7"/>
  <c r="F34" i="7"/>
  <c r="F37" i="7"/>
  <c r="F39" i="7"/>
  <c r="F46" i="7"/>
  <c r="F47" i="7"/>
  <c r="F48" i="7"/>
  <c r="F50" i="7"/>
  <c r="F52" i="7"/>
  <c r="F55" i="7"/>
  <c r="F56" i="7"/>
  <c r="F57" i="7"/>
  <c r="F58" i="7"/>
  <c r="F60" i="7"/>
  <c r="F61" i="7"/>
  <c r="F62" i="7"/>
  <c r="F63" i="7"/>
  <c r="F65" i="7"/>
  <c r="F66" i="7"/>
  <c r="F67" i="7"/>
  <c r="F68" i="7"/>
  <c r="F69" i="7"/>
  <c r="F70" i="7"/>
  <c r="F72" i="7"/>
  <c r="F73" i="7"/>
  <c r="F74" i="7"/>
  <c r="F75" i="7"/>
  <c r="F78" i="7"/>
  <c r="F81" i="7"/>
  <c r="F88" i="7"/>
  <c r="F90" i="7"/>
  <c r="F91" i="7"/>
  <c r="F98" i="7"/>
  <c r="F101" i="7"/>
  <c r="H101" i="7" s="1"/>
  <c r="F107" i="7"/>
  <c r="F113" i="7"/>
  <c r="F119" i="7"/>
  <c r="F120" i="7"/>
  <c r="F124" i="7"/>
  <c r="F127" i="7"/>
  <c r="F131" i="7"/>
  <c r="F134" i="7"/>
  <c r="F142" i="7"/>
  <c r="F143" i="7"/>
  <c r="F144" i="7"/>
  <c r="F146" i="7"/>
  <c r="F148" i="7"/>
  <c r="F157" i="7"/>
  <c r="F160" i="7"/>
  <c r="F161" i="7"/>
  <c r="F162" i="7"/>
  <c r="F164" i="7"/>
  <c r="F166" i="7"/>
  <c r="F169" i="7"/>
  <c r="F171" i="7"/>
  <c r="F178" i="7"/>
  <c r="F179" i="7"/>
  <c r="F180" i="7"/>
  <c r="F182" i="7"/>
  <c r="F184" i="7"/>
  <c r="F187" i="7"/>
  <c r="F190" i="7"/>
  <c r="F194" i="7"/>
  <c r="F197" i="7"/>
  <c r="F198" i="7"/>
  <c r="F200" i="7"/>
  <c r="F201" i="7"/>
  <c r="F205" i="7"/>
  <c r="F207" i="7"/>
  <c r="G206" i="7"/>
  <c r="E206" i="7"/>
  <c r="G203" i="7"/>
  <c r="F199" i="7"/>
  <c r="F196" i="7"/>
  <c r="E193" i="7"/>
  <c r="F189" i="7"/>
  <c r="F183" i="7"/>
  <c r="F181" i="7"/>
  <c r="F177" i="7"/>
  <c r="E175" i="7"/>
  <c r="E174" i="7" s="1"/>
  <c r="E173" i="7" s="1"/>
  <c r="G170" i="7"/>
  <c r="E170" i="7"/>
  <c r="G167" i="7"/>
  <c r="F167" i="7" s="1"/>
  <c r="F165" i="7"/>
  <c r="F163" i="7"/>
  <c r="F159" i="7"/>
  <c r="E156" i="7"/>
  <c r="F147" i="7"/>
  <c r="F145" i="7"/>
  <c r="F141" i="7"/>
  <c r="G132" i="7"/>
  <c r="F132" i="7" s="1"/>
  <c r="E130" i="7"/>
  <c r="E129" i="7" s="1"/>
  <c r="E128" i="7" s="1"/>
  <c r="G125" i="7"/>
  <c r="F125" i="7" s="1"/>
  <c r="E123" i="7"/>
  <c r="E122" i="7" s="1"/>
  <c r="E121" i="7" s="1"/>
  <c r="G117" i="7"/>
  <c r="G116" i="7" s="1"/>
  <c r="F116" i="7" s="1"/>
  <c r="E116" i="7"/>
  <c r="E115" i="7" s="1"/>
  <c r="E114" i="7" s="1"/>
  <c r="G111" i="7"/>
  <c r="F111" i="7" s="1"/>
  <c r="G110" i="7"/>
  <c r="E109" i="7"/>
  <c r="E108" i="7" s="1"/>
  <c r="G101" i="7"/>
  <c r="E100" i="7"/>
  <c r="E99" i="7" s="1"/>
  <c r="F95" i="7"/>
  <c r="G94" i="7"/>
  <c r="F94" i="7" s="1"/>
  <c r="H94" i="7" s="1"/>
  <c r="E93" i="7"/>
  <c r="E92" i="7" s="1"/>
  <c r="G89" i="7"/>
  <c r="F89" i="7" s="1"/>
  <c r="F87" i="7"/>
  <c r="E85" i="7"/>
  <c r="E84" i="7" s="1"/>
  <c r="F79" i="7"/>
  <c r="F77" i="7"/>
  <c r="F71" i="7"/>
  <c r="F64" i="7"/>
  <c r="F59" i="7"/>
  <c r="E53" i="7"/>
  <c r="E43" i="7" s="1"/>
  <c r="F51" i="7"/>
  <c r="F49" i="7"/>
  <c r="F45" i="7"/>
  <c r="G38" i="7"/>
  <c r="F38" i="7" s="1"/>
  <c r="F36" i="7"/>
  <c r="F24" i="7"/>
  <c r="F19" i="7"/>
  <c r="F16" i="7"/>
  <c r="E13" i="7"/>
  <c r="E12" i="7" s="1"/>
  <c r="E11" i="7" s="1"/>
  <c r="E10" i="7" s="1"/>
  <c r="G52" i="3"/>
  <c r="H53" i="3"/>
  <c r="G56" i="3"/>
  <c r="G53" i="3"/>
  <c r="E53" i="3"/>
  <c r="F54" i="3"/>
  <c r="G54" i="3"/>
  <c r="E54" i="3"/>
  <c r="F58" i="3"/>
  <c r="F57" i="3"/>
  <c r="E56" i="3"/>
  <c r="F56" i="3" s="1"/>
  <c r="F53" i="3" s="1"/>
  <c r="F55" i="3"/>
  <c r="G13" i="3"/>
  <c r="G12" i="3" s="1"/>
  <c r="G41" i="3"/>
  <c r="G40" i="3" s="1"/>
  <c r="H40" i="3" s="1"/>
  <c r="G24" i="3"/>
  <c r="G23" i="3"/>
  <c r="F29" i="3"/>
  <c r="F28" i="3"/>
  <c r="F37" i="3"/>
  <c r="F38" i="3"/>
  <c r="F39" i="3"/>
  <c r="F42" i="3"/>
  <c r="F44" i="3"/>
  <c r="F45" i="3"/>
  <c r="F46" i="3"/>
  <c r="F48" i="3"/>
  <c r="F49" i="3"/>
  <c r="F50" i="3"/>
  <c r="F52" i="3"/>
  <c r="F14" i="3"/>
  <c r="F15" i="3"/>
  <c r="F17" i="3"/>
  <c r="F19" i="3"/>
  <c r="F20" i="3"/>
  <c r="F25" i="3"/>
  <c r="F26" i="3"/>
  <c r="F27" i="3"/>
  <c r="G16" i="3"/>
  <c r="F170" i="7" l="1"/>
  <c r="E155" i="7"/>
  <c r="E154" i="7" s="1"/>
  <c r="E153" i="7" s="1"/>
  <c r="F206" i="7"/>
  <c r="H44" i="7"/>
  <c r="H43" i="7" s="1"/>
  <c r="H42" i="7" s="1"/>
  <c r="H100" i="7"/>
  <c r="H99" i="7" s="1"/>
  <c r="H176" i="7"/>
  <c r="H175" i="7" s="1"/>
  <c r="H174" i="7" s="1"/>
  <c r="H173" i="7" s="1"/>
  <c r="F204" i="7"/>
  <c r="F133" i="7"/>
  <c r="H85" i="7"/>
  <c r="H84" i="7" s="1"/>
  <c r="H158" i="7"/>
  <c r="H156" i="7" s="1"/>
  <c r="H155" i="7" s="1"/>
  <c r="H154" i="7" s="1"/>
  <c r="H153" i="7" s="1"/>
  <c r="H195" i="7"/>
  <c r="H193" i="7" s="1"/>
  <c r="H192" i="7" s="1"/>
  <c r="H191" i="7" s="1"/>
  <c r="G109" i="7"/>
  <c r="F109" i="7" s="1"/>
  <c r="H15" i="7"/>
  <c r="H93" i="7"/>
  <c r="H92" i="7" s="1"/>
  <c r="H140" i="7"/>
  <c r="H137" i="7" s="1"/>
  <c r="H136" i="7" s="1"/>
  <c r="H135" i="7" s="1"/>
  <c r="G100" i="7"/>
  <c r="F100" i="7" s="1"/>
  <c r="F110" i="7"/>
  <c r="H110" i="7" s="1"/>
  <c r="H109" i="7" s="1"/>
  <c r="H108" i="7" s="1"/>
  <c r="F102" i="7"/>
  <c r="F80" i="7"/>
  <c r="F195" i="7"/>
  <c r="H53" i="7"/>
  <c r="F245" i="7"/>
  <c r="G221" i="7"/>
  <c r="F221" i="7" s="1"/>
  <c r="G212" i="7"/>
  <c r="G211" i="7" s="1"/>
  <c r="H13" i="7"/>
  <c r="H12" i="7" s="1"/>
  <c r="H11" i="7" s="1"/>
  <c r="H10" i="7" s="1"/>
  <c r="F203" i="7"/>
  <c r="F185" i="7"/>
  <c r="F186" i="7"/>
  <c r="F168" i="7"/>
  <c r="F126" i="7"/>
  <c r="F118" i="7"/>
  <c r="F117" i="7"/>
  <c r="F106" i="7"/>
  <c r="F97" i="7"/>
  <c r="G86" i="7"/>
  <c r="F86" i="7" s="1"/>
  <c r="G76" i="7"/>
  <c r="F53" i="7"/>
  <c r="F54" i="7"/>
  <c r="F35" i="7"/>
  <c r="G15" i="7"/>
  <c r="F15" i="7" s="1"/>
  <c r="E192" i="7"/>
  <c r="E191" i="7" s="1"/>
  <c r="E172" i="7" s="1"/>
  <c r="E42" i="7"/>
  <c r="E41" i="7" s="1"/>
  <c r="E40" i="7" s="1"/>
  <c r="G158" i="7"/>
  <c r="F158" i="7" s="1"/>
  <c r="G176" i="7"/>
  <c r="F176" i="7" s="1"/>
  <c r="G115" i="7"/>
  <c r="F115" i="7" s="1"/>
  <c r="F44" i="7"/>
  <c r="G123" i="7"/>
  <c r="F123" i="7" s="1"/>
  <c r="G130" i="7"/>
  <c r="F130" i="7" s="1"/>
  <c r="G93" i="7"/>
  <c r="F93" i="7" s="1"/>
  <c r="E9" i="7" l="1"/>
  <c r="F76" i="7"/>
  <c r="G43" i="7"/>
  <c r="G42" i="7" s="1"/>
  <c r="G99" i="7"/>
  <c r="F99" i="7" s="1"/>
  <c r="H172" i="7"/>
  <c r="F140" i="7"/>
  <c r="H41" i="7"/>
  <c r="H40" i="7" s="1"/>
  <c r="H9" i="7" s="1"/>
  <c r="G85" i="7"/>
  <c r="F85" i="7" s="1"/>
  <c r="G108" i="7"/>
  <c r="F108" i="7" s="1"/>
  <c r="G193" i="7"/>
  <c r="F212" i="7"/>
  <c r="G13" i="7"/>
  <c r="F13" i="7" s="1"/>
  <c r="G175" i="7"/>
  <c r="F175" i="7" s="1"/>
  <c r="G156" i="7"/>
  <c r="F156" i="7" s="1"/>
  <c r="G92" i="7"/>
  <c r="F92" i="7" s="1"/>
  <c r="G129" i="7"/>
  <c r="F129" i="7" s="1"/>
  <c r="F43" i="7"/>
  <c r="G114" i="7"/>
  <c r="F114" i="7" s="1"/>
  <c r="G122" i="7"/>
  <c r="F122" i="7" s="1"/>
  <c r="G155" i="7" l="1"/>
  <c r="F155" i="7" s="1"/>
  <c r="F139" i="7"/>
  <c r="G138" i="7"/>
  <c r="G84" i="7"/>
  <c r="F84" i="7" s="1"/>
  <c r="F193" i="7"/>
  <c r="G192" i="7"/>
  <c r="G210" i="7"/>
  <c r="F211" i="7"/>
  <c r="G12" i="7"/>
  <c r="F12" i="7" s="1"/>
  <c r="G174" i="7"/>
  <c r="F174" i="7" s="1"/>
  <c r="G121" i="7"/>
  <c r="F121" i="7" s="1"/>
  <c r="F42" i="7"/>
  <c r="G128" i="7"/>
  <c r="F128" i="7" s="1"/>
  <c r="G41" i="7" l="1"/>
  <c r="G154" i="7"/>
  <c r="F154" i="7" s="1"/>
  <c r="G137" i="7"/>
  <c r="F138" i="7"/>
  <c r="F192" i="7"/>
  <c r="G191" i="7"/>
  <c r="F191" i="7" s="1"/>
  <c r="G209" i="7"/>
  <c r="F210" i="7"/>
  <c r="G11" i="7"/>
  <c r="F11" i="7" s="1"/>
  <c r="G173" i="7"/>
  <c r="F173" i="7" s="1"/>
  <c r="F41" i="7"/>
  <c r="G172" i="7" l="1"/>
  <c r="G153" i="7"/>
  <c r="F153" i="7" s="1"/>
  <c r="G136" i="7"/>
  <c r="F137" i="7"/>
  <c r="F209" i="7"/>
  <c r="G208" i="7"/>
  <c r="F208" i="7" s="1"/>
  <c r="G10" i="7"/>
  <c r="F10" i="7" s="1"/>
  <c r="F172" i="7" l="1"/>
  <c r="G9" i="7"/>
  <c r="G135" i="7"/>
  <c r="G40" i="7" s="1"/>
  <c r="F136" i="7"/>
  <c r="F135" i="7" l="1"/>
  <c r="F40" i="7" l="1"/>
  <c r="F9" i="7" s="1"/>
  <c r="H16" i="1" l="1"/>
  <c r="H14" i="1" s="1"/>
  <c r="G33" i="1"/>
  <c r="G12" i="1"/>
  <c r="G13" i="1"/>
  <c r="G18" i="1"/>
  <c r="H17" i="1" l="1"/>
  <c r="G17" i="1" s="1"/>
  <c r="G16" i="1"/>
  <c r="F8" i="1"/>
  <c r="G8" i="1" s="1"/>
  <c r="F16" i="1"/>
  <c r="F10" i="1"/>
  <c r="G10" i="1" s="1"/>
  <c r="E22" i="3"/>
  <c r="F22" i="3" s="1"/>
  <c r="H34" i="1" l="1"/>
  <c r="F34" i="1"/>
  <c r="H19" i="1"/>
  <c r="F19" i="1"/>
  <c r="H11" i="1"/>
  <c r="G11" i="1" s="1"/>
  <c r="F11" i="1"/>
  <c r="H15" i="1"/>
  <c r="H9" i="1"/>
  <c r="G19" i="1" l="1"/>
  <c r="G34" i="1"/>
  <c r="H20" i="1"/>
  <c r="H36" i="1" l="1"/>
  <c r="H21" i="1"/>
  <c r="H37" i="1" l="1"/>
  <c r="G21" i="3"/>
  <c r="G51" i="3"/>
  <c r="F51" i="3" s="1"/>
  <c r="G47" i="3"/>
  <c r="G36" i="3"/>
  <c r="F14" i="1"/>
  <c r="G14" i="1" s="1"/>
  <c r="F9" i="1"/>
  <c r="G9" i="1" s="1"/>
  <c r="E51" i="3"/>
  <c r="E47" i="3"/>
  <c r="E41" i="3"/>
  <c r="E36" i="3"/>
  <c r="E24" i="3"/>
  <c r="E21" i="3"/>
  <c r="E18" i="3"/>
  <c r="E16" i="3"/>
  <c r="F16" i="3" s="1"/>
  <c r="E12" i="3"/>
  <c r="F12" i="3" s="1"/>
  <c r="B14" i="5"/>
  <c r="B12" i="5"/>
  <c r="B11" i="5" s="1"/>
  <c r="F21" i="3" l="1"/>
  <c r="F36" i="3"/>
  <c r="E23" i="3"/>
  <c r="F24" i="3"/>
  <c r="E40" i="3"/>
  <c r="E35" i="3" s="1"/>
  <c r="E34" i="3" s="1"/>
  <c r="F41" i="3"/>
  <c r="F47" i="3"/>
  <c r="F20" i="1"/>
  <c r="G20" i="1" s="1"/>
  <c r="G36" i="1" s="1"/>
  <c r="F15" i="1"/>
  <c r="G15" i="1" s="1"/>
  <c r="G18" i="3"/>
  <c r="E11" i="3"/>
  <c r="E10" i="3" l="1"/>
  <c r="E8" i="3" s="1"/>
  <c r="G35" i="3"/>
  <c r="G34" i="3" s="1"/>
  <c r="G60" i="3" s="1"/>
  <c r="F40" i="3"/>
  <c r="G11" i="3"/>
  <c r="F18" i="3"/>
  <c r="F11" i="3" s="1"/>
  <c r="F36" i="1"/>
  <c r="F21" i="1"/>
  <c r="F35" i="3"/>
  <c r="F37" i="1" l="1"/>
  <c r="G21" i="1"/>
  <c r="G37" i="1" s="1"/>
  <c r="F34" i="3"/>
  <c r="G10" i="3" l="1"/>
  <c r="G8" i="3" s="1"/>
  <c r="F23" i="3"/>
  <c r="F10" i="3" s="1"/>
  <c r="F8" i="3" s="1"/>
  <c r="D12" i="5"/>
  <c r="D11" i="5" s="1"/>
  <c r="C14" i="5"/>
  <c r="C12" i="5" s="1"/>
  <c r="C11" i="5" s="1"/>
</calcChain>
</file>

<file path=xl/sharedStrings.xml><?xml version="1.0" encoding="utf-8"?>
<sst xmlns="http://schemas.openxmlformats.org/spreadsheetml/2006/main" count="406" uniqueCount="159">
  <si>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</si>
  <si>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</si>
  <si>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</si>
  <si>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</si>
  <si>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</si>
  <si>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</si>
  <si>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</si>
  <si>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</si>
  <si>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</si>
  <si>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</si>
  <si>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</si>
  <si>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</si>
  <si>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</si>
  <si>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</si>
  <si>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</si>
  <si>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</si>
  <si>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</si>
  <si>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</si>
  <si>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</si>
  <si>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</si>
  <si>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</si>
  <si>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</si>
  <si>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</si>
  <si>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</si>
  <si>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</si>
  <si>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</si>
  <si>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</si>
  <si>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</si>
  <si>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</si>
  <si>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</si>
  <si>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</si>
  <si>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</si>
  <si>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</si>
  <si>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</si>
  <si>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</si>
  <si>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</si>
  <si>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</si>
  <si>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</si>
  <si>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</si>
  <si>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</si>
  <si>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</si>
  <si>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UKUPAN DONOS VIŠKA / MANJKA IZ PRETHODNE(IH) GODINE***</t>
  </si>
  <si>
    <t>EUR/KN*</t>
  </si>
  <si>
    <t>Plan za 2023.</t>
  </si>
  <si>
    <t>Projekcija 
za 2024.</t>
  </si>
  <si>
    <t>Projekcija 
za 2025.</t>
  </si>
  <si>
    <t>Pomoći iz inozemstva i od subjekata unutar općeg proračuna</t>
  </si>
  <si>
    <t>Prihodi iz nadležnog proračuna i od HZZO-a temeljem ugovornih obveza</t>
  </si>
  <si>
    <t>Ostali prihodi za posebne namjene</t>
  </si>
  <si>
    <t>Rashodi za nabavu proizvedene dugotrajne imovine</t>
  </si>
  <si>
    <t>C) PRENESENI VIŠAK ILI PRENESENI MANJAK I VIŠEGODIŠNJI PLAN URAVNOTEŽENJA</t>
  </si>
  <si>
    <t>Naziv</t>
  </si>
  <si>
    <t>FINANCIJSKI PLAN CENTRA ZA ODGOJ I OBRAZOVANJE KRAPINSKE TOPLICE
ZA 2023. I PROJEKCIJA ZA 2024. I 2025. GODINU</t>
  </si>
  <si>
    <t>PROGRAM J01 1000</t>
  </si>
  <si>
    <t>OSNOVNO OBRAZOVANJE- ZAKONSKI STANDARD</t>
  </si>
  <si>
    <t>Aktivnost A102000</t>
  </si>
  <si>
    <t>PROGRAM J01 1003</t>
  </si>
  <si>
    <t>Aktivnost A102001</t>
  </si>
  <si>
    <t xml:space="preserve"> DOPUNSKI NASTVNI I VANNASTAVNI PROGRAM ŠKOLA I OBRAZ. INSTIT.</t>
  </si>
  <si>
    <t xml:space="preserve"> Ostali rashodi OŠ</t>
  </si>
  <si>
    <t>Izvor financiranja 1.1.</t>
  </si>
  <si>
    <t>Izvor financiranja 5.4.1</t>
  </si>
  <si>
    <t>Izvor financiranja 4.3.1</t>
  </si>
  <si>
    <t>Prihodi za posebne namjene PK</t>
  </si>
  <si>
    <t>Pomoći JLS PK</t>
  </si>
  <si>
    <t>Izvor financiranja 3.1.1</t>
  </si>
  <si>
    <t>Izvor financiranja 2.1.1</t>
  </si>
  <si>
    <t>Donacije PK</t>
  </si>
  <si>
    <t>Redovni poslovi osnovnog obrazovanja-dec</t>
  </si>
  <si>
    <t>Financijski rashodi</t>
  </si>
  <si>
    <t>T103017</t>
  </si>
  <si>
    <t>Projekt Baltazar 5</t>
  </si>
  <si>
    <t>T103010</t>
  </si>
  <si>
    <t>Sufinanciranje nabave radnih bilježnica</t>
  </si>
  <si>
    <t>T103018</t>
  </si>
  <si>
    <t>Projekt Zalogajček 6</t>
  </si>
  <si>
    <t>PROGRAM 080053702</t>
  </si>
  <si>
    <t>PREDŠKOLSKI ODGOJ</t>
  </si>
  <si>
    <t>A578004</t>
  </si>
  <si>
    <t>Odgoj i obrazovanje djece s teškoćama u razvoju</t>
  </si>
  <si>
    <t>Izvor financiranja 5.2.1</t>
  </si>
  <si>
    <t>Ministarstvo PK</t>
  </si>
  <si>
    <t>PROGRAM 0800537030</t>
  </si>
  <si>
    <t>OSNOVNO OBRAZOVANJE</t>
  </si>
  <si>
    <t>A579000</t>
  </si>
  <si>
    <t>Osnovnoškolsko obrazovanje - plaće</t>
  </si>
  <si>
    <t>A579003</t>
  </si>
  <si>
    <t>Odgoj i naobrazba učenika s teškoćama u razvoju</t>
  </si>
  <si>
    <t>Naknade građanima i kućanstvima na temelju osiguranja i druge naknade</t>
  </si>
  <si>
    <t>SVEUKUPNO</t>
  </si>
  <si>
    <t>09 Obrazovanje</t>
  </si>
  <si>
    <t>091 Predškolsko i osnovno obrazovanje</t>
  </si>
  <si>
    <t>0912 Osnovno obrazovanje</t>
  </si>
  <si>
    <t>096 Dodatne usluge u obrazovanju</t>
  </si>
  <si>
    <t>Ostale pomoći-Ministarstvo</t>
  </si>
  <si>
    <t>Ostale pomoći-JLS</t>
  </si>
  <si>
    <t>Prihodi od upravnih i administrativnih pristojbi, pristojbi po posebnim propisima i naknada</t>
  </si>
  <si>
    <t>Prihodi od prodaje proizvoda i robe te pruženih usluga, prihodi od donacija te povrati po protestiranim jamstvima</t>
  </si>
  <si>
    <t>Donacije</t>
  </si>
  <si>
    <t>Vlastiti izvori</t>
  </si>
  <si>
    <t>Rezultat poslovanja</t>
  </si>
  <si>
    <t>PRIJEDLOG 1. REBALANSA FINANCIJSKOG PLANA CENTRA ZA ODGOJ I OBRAZOVANJE KRAPINSKE TOPLICE 
ZA 2023. GODINU</t>
  </si>
  <si>
    <t>Izmjene i dopune</t>
  </si>
  <si>
    <t>Prijedlog 1. rebalansa financijskog plana za 2023. godinu</t>
  </si>
  <si>
    <t>Plaće za redovan rad</t>
  </si>
  <si>
    <t>Plaće za prekovremeni rad</t>
  </si>
  <si>
    <t>Plaće za posebne uvjete rada</t>
  </si>
  <si>
    <t>Ostali rashodi za zaposlene</t>
  </si>
  <si>
    <t>Doprinosi na plaće</t>
  </si>
  <si>
    <t>Doprinosi za obvezno ZO</t>
  </si>
  <si>
    <t>Naknade troškova zaposlenima</t>
  </si>
  <si>
    <t xml:space="preserve"> Službena putovanja</t>
  </si>
  <si>
    <t xml:space="preserve">Naknade za prijevoz, za rad na terenu </t>
  </si>
  <si>
    <t>Stručno usavršavanje zaposlenika</t>
  </si>
  <si>
    <t>Ostale naknade troškova zaposlenika</t>
  </si>
  <si>
    <t>Rashodi za materijal i energiju</t>
  </si>
  <si>
    <t>Uredski materijal i ostali mat.rashodi</t>
  </si>
  <si>
    <t>Energija</t>
  </si>
  <si>
    <t>Materijal i dijelovi za tekuće i inv. Održavanje</t>
  </si>
  <si>
    <t>Sitni inventar i autogume</t>
  </si>
  <si>
    <t>Rashodi za usluge</t>
  </si>
  <si>
    <t>Usluge telefona, pošte i prijevoza</t>
  </si>
  <si>
    <t>Usluge tekućeg i inv. Održavanja</t>
  </si>
  <si>
    <t>Usluge promidžbe i informiranja</t>
  </si>
  <si>
    <t>Komunalne usluge</t>
  </si>
  <si>
    <t>Zakupnine i najamnine</t>
  </si>
  <si>
    <t>Računalne usluge</t>
  </si>
  <si>
    <t>Ostale usluge</t>
  </si>
  <si>
    <t>Ostali nespomenuti rashodi poslovanja</t>
  </si>
  <si>
    <t>Premije osiguranja</t>
  </si>
  <si>
    <t>Reprezentacija</t>
  </si>
  <si>
    <t>Članarine</t>
  </si>
  <si>
    <t>Pristojbe i naknade</t>
  </si>
  <si>
    <t>Ostali financijski rashodi</t>
  </si>
  <si>
    <t>Naknade građanima i kućanstvima</t>
  </si>
  <si>
    <t>Ostale naknade građanima i kućanstvima iz proračuna</t>
  </si>
  <si>
    <t>Postrojenja i oprema</t>
  </si>
  <si>
    <t>Pomoći EU</t>
  </si>
  <si>
    <t>Rashodi za nabavu neproizvedene dugotrajne imovine</t>
  </si>
  <si>
    <t>Centar za odgoj i obrazovanje Krapinske Toplice</t>
  </si>
  <si>
    <t>Usluge banaka</t>
  </si>
  <si>
    <t>Plaće (bruto)</t>
  </si>
  <si>
    <t xml:space="preserve">Izvor  5.3. </t>
  </si>
  <si>
    <t>Projekti EU</t>
  </si>
  <si>
    <t xml:space="preserve">Izvor  5.3.1     </t>
  </si>
  <si>
    <t>PRIJEDLOG 1. REBALANSA FINANCIJSKOG PLANA CENTRA ZA ODGOJ I OBRAZOVANJE KRAPINSKE TOPLICE ZA 2023. GODINU</t>
  </si>
  <si>
    <t>KLASA: 400-02/23-01/01</t>
  </si>
  <si>
    <t>URBROJ: 2140-97-23-3</t>
  </si>
  <si>
    <t>U Krapinskim Toplicama, 31.08.2023. godine</t>
  </si>
  <si>
    <t>RAVNATELJ:</t>
  </si>
  <si>
    <t>Predsjednica ŠO:</t>
  </si>
  <si>
    <t>Antun Zupanc,  mag.rehab.educ.</t>
  </si>
  <si>
    <t>Ivančica Antolić</t>
  </si>
  <si>
    <t>PROGRAM B01</t>
  </si>
  <si>
    <t>SOCIJALNA SKRB</t>
  </si>
  <si>
    <t>Aktivnost B01 1000</t>
  </si>
  <si>
    <t>Socijalna zaštita - zakonski standard - Rana intervencija</t>
  </si>
  <si>
    <t>10 Socijalna zaštita</t>
  </si>
  <si>
    <t>104 Obitelj i djeca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</si>
</sst>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[$€-1]"/>
    <numFmt numFmtId="165" formatCode="#,##0\ &quot;kn&quot;"/>
  </numFmts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b/>
      <i/>
      <sz val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4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color theme="1"/>
      <name val="Calibri"/>
      <family val="2"/>
      <scheme val="minor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9" fillId="0" borderId="0"/>
    <xf numFmtId="0" fontId="3" fillId="0" borderId="0"/>
  </cellStyleXfs>
  <cellXfs count="238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 applyProtection="1">
      <alignment horizontal="right" wrapText="1"/>
    </xf>
    <xf numFmtId="0" fontId="17" fillId="0" borderId="5" xfId="0" applyFont="1" applyBorder="1" applyAlignment="1">
      <alignment horizontal="right" vertical="center"/>
    </xf>
    <xf numFmtId="3" fontId="3" fillId="7" borderId="3" xfId="0" applyNumberFormat="1" applyFont="1" applyFill="1" applyBorder="1" applyAlignment="1">
      <alignment horizontal="right"/>
    </xf>
    <xf numFmtId="3" fontId="3" fillId="6" borderId="3" xfId="0" applyNumberFormat="1" applyFont="1" applyFill="1" applyBorder="1" applyAlignment="1">
      <alignment horizontal="right"/>
    </xf>
    <xf numFmtId="3" fontId="3" fillId="5" borderId="3" xfId="0" applyNumberFormat="1" applyFont="1" applyFill="1" applyBorder="1" applyAlignment="1">
      <alignment horizontal="right"/>
    </xf>
    <xf numFmtId="3" fontId="3" fillId="9" borderId="3" xfId="0" applyNumberFormat="1" applyFont="1" applyFill="1" applyBorder="1" applyAlignment="1">
      <alignment horizontal="right"/>
    </xf>
    <xf numFmtId="3" fontId="3" fillId="10" borderId="3" xfId="0" applyNumberFormat="1" applyFont="1" applyFill="1" applyBorder="1" applyAlignment="1">
      <alignment horizontal="right"/>
    </xf>
    <xf numFmtId="3" fontId="3" fillId="3" borderId="3" xfId="0" applyNumberFormat="1" applyFont="1" applyFill="1" applyBorder="1" applyAlignment="1">
      <alignment horizontal="right"/>
    </xf>
    <xf numFmtId="3" fontId="6" fillId="9" borderId="3" xfId="0" applyNumberFormat="1" applyFont="1" applyFill="1" applyBorder="1" applyAlignment="1">
      <alignment horizontal="left" wrapText="1"/>
    </xf>
    <xf numFmtId="3" fontId="6" fillId="5" borderId="3" xfId="0" applyNumberFormat="1" applyFont="1" applyFill="1" applyBorder="1" applyAlignment="1">
      <alignment horizontal="left" wrapText="1"/>
    </xf>
    <xf numFmtId="0" fontId="6" fillId="13" borderId="3" xfId="0" applyNumberFormat="1" applyFont="1" applyFill="1" applyBorder="1" applyAlignment="1" applyProtection="1">
      <alignment wrapText="1"/>
    </xf>
    <xf numFmtId="3" fontId="3" fillId="13" borderId="3" xfId="0" applyNumberFormat="1" applyFont="1" applyFill="1" applyBorder="1" applyAlignment="1">
      <alignment horizontal="right"/>
    </xf>
    <xf numFmtId="0" fontId="6" fillId="14" borderId="0" xfId="0" applyNumberFormat="1" applyFont="1" applyFill="1" applyBorder="1" applyAlignment="1" applyProtection="1">
      <alignment wrapText="1"/>
    </xf>
    <xf numFmtId="3" fontId="3" fillId="14" borderId="3" xfId="0" applyNumberFormat="1" applyFont="1" applyFill="1" applyBorder="1" applyAlignment="1">
      <alignment horizontal="right"/>
    </xf>
    <xf numFmtId="3" fontId="6" fillId="11" borderId="3" xfId="0" applyNumberFormat="1" applyFont="1" applyFill="1" applyBorder="1" applyAlignment="1">
      <alignment horizontal="right"/>
    </xf>
    <xf numFmtId="0" fontId="1" fillId="0" borderId="0" xfId="0" applyFont="1"/>
    <xf numFmtId="3" fontId="6" fillId="8" borderId="3" xfId="0" applyNumberFormat="1" applyFont="1" applyFill="1" applyBorder="1" applyAlignment="1">
      <alignment horizontal="right"/>
    </xf>
    <xf numFmtId="3" fontId="6" fillId="15" borderId="3" xfId="0" applyNumberFormat="1" applyFont="1" applyFill="1" applyBorder="1" applyAlignment="1">
      <alignment horizontal="right"/>
    </xf>
    <xf numFmtId="3" fontId="6" fillId="12" borderId="3" xfId="0" applyNumberFormat="1" applyFont="1" applyFill="1" applyBorder="1" applyAlignment="1">
      <alignment horizontal="right"/>
    </xf>
    <xf numFmtId="0" fontId="16" fillId="0" borderId="0" xfId="0" applyNumberFormat="1" applyFont="1" applyFill="1" applyBorder="1" applyAlignment="1" applyProtection="1">
      <alignment wrapText="1"/>
    </xf>
    <xf numFmtId="3" fontId="0" fillId="0" borderId="0" xfId="0" applyNumberFormat="1"/>
    <xf numFmtId="3" fontId="6" fillId="4" borderId="3" xfId="0" applyNumberFormat="1" applyFont="1" applyFill="1" applyBorder="1" applyAlignment="1" applyProtection="1">
      <alignment horizontal="center" vertical="center" wrapText="1"/>
    </xf>
    <xf numFmtId="3" fontId="18" fillId="2" borderId="3" xfId="0" applyNumberFormat="1" applyFont="1" applyFill="1" applyBorder="1" applyAlignment="1">
      <alignment horizontal="right"/>
    </xf>
    <xf numFmtId="0" fontId="20" fillId="2" borderId="3" xfId="0" quotePrefix="1" applyFont="1" applyFill="1" applyBorder="1" applyAlignment="1">
      <alignment horizontal="left" vertical="center"/>
    </xf>
    <xf numFmtId="0" fontId="10" fillId="2" borderId="0" xfId="0" quotePrefix="1" applyFont="1" applyFill="1" applyBorder="1" applyAlignment="1">
      <alignment horizontal="left" vertical="center"/>
    </xf>
    <xf numFmtId="0" fontId="0" fillId="0" borderId="3" xfId="0" applyBorder="1"/>
    <xf numFmtId="0" fontId="21" fillId="0" borderId="3" xfId="0" applyFont="1" applyBorder="1"/>
    <xf numFmtId="0" fontId="9" fillId="2" borderId="3" xfId="0" quotePrefix="1" applyFont="1" applyFill="1" applyBorder="1" applyAlignment="1">
      <alignment horizontal="left" vertical="center" wrapText="1"/>
    </xf>
    <xf numFmtId="3" fontId="6" fillId="2" borderId="3" xfId="0" applyNumberFormat="1" applyFont="1" applyFill="1" applyBorder="1" applyAlignment="1">
      <alignment horizontal="right"/>
    </xf>
    <xf numFmtId="3" fontId="22" fillId="0" borderId="0" xfId="0" applyNumberFormat="1" applyFont="1" applyFill="1" applyBorder="1" applyAlignment="1" applyProtection="1">
      <alignment horizontal="center" vertical="center" wrapText="1"/>
    </xf>
    <xf numFmtId="0" fontId="6" fillId="2" borderId="9" xfId="0" applyNumberFormat="1" applyFont="1" applyFill="1" applyBorder="1" applyAlignment="1" applyProtection="1">
      <alignment horizontal="center" vertical="center" wrapText="1"/>
    </xf>
    <xf numFmtId="164" fontId="6" fillId="3" borderId="9" xfId="0" applyNumberFormat="1" applyFont="1" applyFill="1" applyBorder="1" applyAlignment="1">
      <alignment horizontal="right"/>
    </xf>
    <xf numFmtId="165" fontId="18" fillId="3" borderId="10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right"/>
    </xf>
    <xf numFmtId="165" fontId="18" fillId="0" borderId="10" xfId="0" applyNumberFormat="1" applyFont="1" applyFill="1" applyBorder="1" applyAlignment="1">
      <alignment horizontal="right"/>
    </xf>
    <xf numFmtId="3" fontId="23" fillId="0" borderId="0" xfId="0" applyNumberFormat="1" applyFont="1" applyBorder="1" applyAlignment="1">
      <alignment horizontal="right"/>
    </xf>
    <xf numFmtId="0" fontId="16" fillId="0" borderId="0" xfId="0" applyNumberFormat="1" applyFont="1" applyFill="1" applyBorder="1" applyAlignment="1" applyProtection="1"/>
    <xf numFmtId="0" fontId="13" fillId="0" borderId="0" xfId="0" applyFont="1" applyAlignment="1">
      <alignment wrapText="1"/>
    </xf>
    <xf numFmtId="0" fontId="18" fillId="6" borderId="1" xfId="0" applyNumberFormat="1" applyFont="1" applyFill="1" applyBorder="1" applyAlignment="1" applyProtection="1">
      <alignment horizontal="left" vertical="center" wrapText="1"/>
    </xf>
    <xf numFmtId="0" fontId="18" fillId="6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5" borderId="1" xfId="0" applyNumberFormat="1" applyFont="1" applyFill="1" applyBorder="1" applyAlignment="1" applyProtection="1">
      <alignment horizontal="left" vertical="center" wrapText="1"/>
    </xf>
    <xf numFmtId="0" fontId="18" fillId="3" borderId="4" xfId="0" applyNumberFormat="1" applyFont="1" applyFill="1" applyBorder="1" applyAlignment="1" applyProtection="1">
      <alignment horizontal="left" vertical="center" wrapText="1"/>
    </xf>
    <xf numFmtId="0" fontId="6" fillId="11" borderId="4" xfId="0" applyNumberFormat="1" applyFont="1" applyFill="1" applyBorder="1" applyAlignment="1" applyProtection="1">
      <alignment horizontal="left" vertical="center" wrapText="1"/>
    </xf>
    <xf numFmtId="0" fontId="6" fillId="8" borderId="4" xfId="0" applyNumberFormat="1" applyFont="1" applyFill="1" applyBorder="1" applyAlignment="1" applyProtection="1">
      <alignment horizontal="left" vertical="center" wrapText="1"/>
    </xf>
    <xf numFmtId="0" fontId="18" fillId="7" borderId="4" xfId="0" applyNumberFormat="1" applyFont="1" applyFill="1" applyBorder="1" applyAlignment="1" applyProtection="1">
      <alignment horizontal="left" vertical="center" wrapText="1"/>
    </xf>
    <xf numFmtId="0" fontId="6" fillId="12" borderId="4" xfId="0" applyNumberFormat="1" applyFont="1" applyFill="1" applyBorder="1" applyAlignment="1" applyProtection="1">
      <alignment horizontal="left" vertical="center" wrapText="1"/>
    </xf>
    <xf numFmtId="0" fontId="6" fillId="15" borderId="4" xfId="0" applyNumberFormat="1" applyFont="1" applyFill="1" applyBorder="1" applyAlignment="1" applyProtection="1">
      <alignment horizontal="left" vertical="center" wrapText="1"/>
    </xf>
    <xf numFmtId="0" fontId="18" fillId="10" borderId="4" xfId="0" applyNumberFormat="1" applyFont="1" applyFill="1" applyBorder="1" applyAlignment="1" applyProtection="1">
      <alignment horizontal="left" vertical="center" wrapText="1"/>
    </xf>
    <xf numFmtId="165" fontId="0" fillId="0" borderId="0" xfId="0" applyNumberFormat="1"/>
    <xf numFmtId="4" fontId="3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0" fontId="1" fillId="0" borderId="3" xfId="0" applyFont="1" applyBorder="1"/>
    <xf numFmtId="0" fontId="24" fillId="0" borderId="3" xfId="0" applyNumberFormat="1" applyFont="1" applyBorder="1" applyAlignment="1">
      <alignment horizontal="left" vertical="center" wrapText="1"/>
    </xf>
    <xf numFmtId="4" fontId="1" fillId="0" borderId="3" xfId="0" applyNumberFormat="1" applyFont="1" applyBorder="1"/>
    <xf numFmtId="0" fontId="25" fillId="0" borderId="3" xfId="0" applyNumberFormat="1" applyFont="1" applyBorder="1" applyAlignment="1">
      <alignment horizontal="left" vertical="center" wrapText="1"/>
    </xf>
    <xf numFmtId="4" fontId="0" fillId="0" borderId="3" xfId="0" applyNumberFormat="1" applyBorder="1"/>
    <xf numFmtId="4" fontId="0" fillId="0" borderId="0" xfId="0" applyNumberFormat="1"/>
    <xf numFmtId="0" fontId="2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6" fillId="16" borderId="3" xfId="0" applyFont="1" applyFill="1" applyBorder="1" applyAlignment="1">
      <alignment horizontal="center" vertical="center" wrapText="1"/>
    </xf>
    <xf numFmtId="4" fontId="6" fillId="4" borderId="3" xfId="0" applyNumberFormat="1" applyFont="1" applyFill="1" applyBorder="1" applyAlignment="1" applyProtection="1">
      <alignment horizontal="center" vertical="center" wrapText="1"/>
    </xf>
    <xf numFmtId="4" fontId="3" fillId="13" borderId="3" xfId="0" applyNumberFormat="1" applyFont="1" applyFill="1" applyBorder="1" applyAlignment="1">
      <alignment horizontal="right"/>
    </xf>
    <xf numFmtId="4" fontId="3" fillId="14" borderId="3" xfId="0" applyNumberFormat="1" applyFont="1" applyFill="1" applyBorder="1" applyAlignment="1">
      <alignment horizontal="right"/>
    </xf>
    <xf numFmtId="4" fontId="3" fillId="3" borderId="3" xfId="0" applyNumberFormat="1" applyFont="1" applyFill="1" applyBorder="1" applyAlignment="1">
      <alignment horizontal="right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3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25" fillId="0" borderId="4" xfId="0" applyNumberFormat="1" applyFont="1" applyBorder="1" applyAlignment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4" fontId="3" fillId="9" borderId="3" xfId="0" applyNumberFormat="1" applyFont="1" applyFill="1" applyBorder="1" applyAlignment="1">
      <alignment horizontal="right"/>
    </xf>
    <xf numFmtId="4" fontId="3" fillId="5" borderId="3" xfId="0" applyNumberFormat="1" applyFont="1" applyFill="1" applyBorder="1" applyAlignment="1">
      <alignment horizontal="right"/>
    </xf>
    <xf numFmtId="4" fontId="3" fillId="6" borderId="3" xfId="0" applyNumberFormat="1" applyFont="1" applyFill="1" applyBorder="1" applyAlignment="1">
      <alignment horizontal="right"/>
    </xf>
    <xf numFmtId="4" fontId="6" fillId="11" borderId="3" xfId="0" applyNumberFormat="1" applyFont="1" applyFill="1" applyBorder="1" applyAlignment="1">
      <alignment horizontal="right"/>
    </xf>
    <xf numFmtId="4" fontId="6" fillId="8" borderId="3" xfId="0" applyNumberFormat="1" applyFont="1" applyFill="1" applyBorder="1" applyAlignment="1">
      <alignment horizontal="right"/>
    </xf>
    <xf numFmtId="4" fontId="3" fillId="7" borderId="3" xfId="0" applyNumberFormat="1" applyFont="1" applyFill="1" applyBorder="1" applyAlignment="1">
      <alignment horizontal="right"/>
    </xf>
    <xf numFmtId="4" fontId="6" fillId="12" borderId="3" xfId="0" applyNumberFormat="1" applyFont="1" applyFill="1" applyBorder="1" applyAlignment="1">
      <alignment horizontal="right"/>
    </xf>
    <xf numFmtId="4" fontId="6" fillId="15" borderId="3" xfId="0" applyNumberFormat="1" applyFont="1" applyFill="1" applyBorder="1" applyAlignment="1">
      <alignment horizontal="right"/>
    </xf>
    <xf numFmtId="4" fontId="3" fillId="10" borderId="3" xfId="0" applyNumberFormat="1" applyFont="1" applyFill="1" applyBorder="1" applyAlignment="1">
      <alignment horizontal="right"/>
    </xf>
    <xf numFmtId="3" fontId="3" fillId="17" borderId="3" xfId="0" applyNumberFormat="1" applyFont="1" applyFill="1" applyBorder="1" applyAlignment="1">
      <alignment horizontal="right"/>
    </xf>
    <xf numFmtId="4" fontId="3" fillId="17" borderId="3" xfId="0" applyNumberFormat="1" applyFont="1" applyFill="1" applyBorder="1" applyAlignment="1">
      <alignment horizontal="right"/>
    </xf>
    <xf numFmtId="3" fontId="6" fillId="18" borderId="3" xfId="0" applyNumberFormat="1" applyFont="1" applyFill="1" applyBorder="1" applyAlignment="1">
      <alignment horizontal="left" wrapText="1"/>
    </xf>
    <xf numFmtId="3" fontId="3" fillId="18" borderId="3" xfId="0" applyNumberFormat="1" applyFont="1" applyFill="1" applyBorder="1" applyAlignment="1">
      <alignment horizontal="right"/>
    </xf>
    <xf numFmtId="4" fontId="3" fillId="18" borderId="3" xfId="0" applyNumberFormat="1" applyFont="1" applyFill="1" applyBorder="1" applyAlignment="1">
      <alignment horizontal="right"/>
    </xf>
    <xf numFmtId="3" fontId="6" fillId="19" borderId="3" xfId="0" applyNumberFormat="1" applyFont="1" applyFill="1" applyBorder="1" applyAlignment="1">
      <alignment horizontal="left" wrapText="1"/>
    </xf>
    <xf numFmtId="3" fontId="3" fillId="19" borderId="3" xfId="0" applyNumberFormat="1" applyFont="1" applyFill="1" applyBorder="1" applyAlignment="1">
      <alignment horizontal="right"/>
    </xf>
    <xf numFmtId="4" fontId="3" fillId="19" borderId="3" xfId="0" applyNumberFormat="1" applyFont="1" applyFill="1" applyBorder="1" applyAlignment="1">
      <alignment horizontal="right"/>
    </xf>
    <xf numFmtId="0" fontId="18" fillId="17" borderId="4" xfId="0" applyNumberFormat="1" applyFont="1" applyFill="1" applyBorder="1" applyAlignment="1" applyProtection="1">
      <alignment horizontal="left" vertical="center" wrapText="1"/>
    </xf>
    <xf numFmtId="4" fontId="1" fillId="0" borderId="0" xfId="0" applyNumberFormat="1" applyFont="1"/>
    <xf numFmtId="0" fontId="15" fillId="0" borderId="0" xfId="0" applyNumberFormat="1" applyFont="1" applyFill="1" applyBorder="1" applyAlignment="1" applyProtection="1"/>
    <xf numFmtId="0" fontId="0" fillId="0" borderId="0" xfId="0" applyFill="1"/>
    <xf numFmtId="0" fontId="24" fillId="0" borderId="0" xfId="0" quotePrefix="1" applyNumberFormat="1" applyFont="1" applyFill="1" applyBorder="1" applyAlignment="1" applyProtection="1">
      <alignment wrapText="1"/>
    </xf>
    <xf numFmtId="0" fontId="27" fillId="0" borderId="0" xfId="0" applyFont="1"/>
    <xf numFmtId="0" fontId="28" fillId="0" borderId="0" xfId="0" applyFont="1"/>
    <xf numFmtId="3" fontId="27" fillId="0" borderId="0" xfId="0" applyNumberFormat="1" applyFont="1"/>
    <xf numFmtId="0" fontId="27" fillId="0" borderId="0" xfId="0" applyFont="1" applyFill="1"/>
    <xf numFmtId="0" fontId="29" fillId="0" borderId="0" xfId="0" applyFont="1" applyAlignment="1"/>
    <xf numFmtId="4" fontId="30" fillId="0" borderId="0" xfId="0" applyNumberFormat="1" applyFont="1" applyFill="1" applyBorder="1" applyAlignment="1" applyProtection="1"/>
    <xf numFmtId="0" fontId="31" fillId="0" borderId="0" xfId="0" applyFont="1"/>
    <xf numFmtId="0" fontId="30" fillId="0" borderId="0" xfId="0" applyNumberFormat="1" applyFont="1" applyFill="1" applyBorder="1" applyAlignment="1" applyProtection="1"/>
    <xf numFmtId="0" fontId="11" fillId="3" borderId="6" xfId="0" applyNumberFormat="1" applyFont="1" applyFill="1" applyBorder="1" applyAlignment="1" applyProtection="1">
      <alignment horizontal="left" vertical="center" wrapText="1"/>
    </xf>
    <xf numFmtId="0" fontId="11" fillId="3" borderId="7" xfId="0" applyNumberFormat="1" applyFont="1" applyFill="1" applyBorder="1" applyAlignment="1" applyProtection="1">
      <alignment horizontal="left" vertical="center" wrapText="1"/>
    </xf>
    <xf numFmtId="0" fontId="11" fillId="3" borderId="8" xfId="0" applyNumberFormat="1" applyFont="1" applyFill="1" applyBorder="1" applyAlignment="1" applyProtection="1">
      <alignment horizontal="left" vertical="center" wrapText="1"/>
    </xf>
    <xf numFmtId="0" fontId="11" fillId="3" borderId="5" xfId="0" applyNumberFormat="1" applyFont="1" applyFill="1" applyBorder="1" applyAlignment="1" applyProtection="1">
      <alignment horizontal="left" vertical="center" wrapText="1"/>
    </xf>
    <xf numFmtId="0" fontId="11" fillId="0" borderId="6" xfId="0" applyNumberFormat="1" applyFont="1" applyFill="1" applyBorder="1" applyAlignment="1" applyProtection="1">
      <alignment horizontal="left" vertical="center" wrapText="1"/>
    </xf>
    <xf numFmtId="0" fontId="11" fillId="0" borderId="7" xfId="0" applyNumberFormat="1" applyFont="1" applyFill="1" applyBorder="1" applyAlignment="1" applyProtection="1">
      <alignment horizontal="left" vertical="center" wrapText="1"/>
    </xf>
    <xf numFmtId="0" fontId="11" fillId="0" borderId="8" xfId="0" applyNumberFormat="1" applyFont="1" applyFill="1" applyBorder="1" applyAlignment="1" applyProtection="1">
      <alignment horizontal="left" vertical="center" wrapText="1"/>
    </xf>
    <xf numFmtId="0" fontId="11" fillId="0" borderId="5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3" fillId="0" borderId="0" xfId="0" applyFont="1" applyAlignment="1">
      <alignment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right" vertical="center" wrapText="1" indent="1"/>
    </xf>
    <xf numFmtId="0" fontId="3" fillId="2" borderId="2" xfId="0" applyNumberFormat="1" applyFont="1" applyFill="1" applyBorder="1" applyAlignment="1" applyProtection="1">
      <alignment horizontal="right" vertical="center" wrapText="1" indent="1"/>
    </xf>
    <xf numFmtId="0" fontId="3" fillId="2" borderId="4" xfId="0" applyNumberFormat="1" applyFont="1" applyFill="1" applyBorder="1" applyAlignment="1" applyProtection="1">
      <alignment horizontal="right" vertical="center" wrapText="1" indent="1"/>
    </xf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19" borderId="1" xfId="0" applyNumberFormat="1" applyFont="1" applyFill="1" applyBorder="1" applyAlignment="1" applyProtection="1">
      <alignment horizontal="left" vertical="center" wrapText="1"/>
    </xf>
    <xf numFmtId="0" fontId="6" fillId="19" borderId="2" xfId="0" applyNumberFormat="1" applyFont="1" applyFill="1" applyBorder="1" applyAlignment="1" applyProtection="1">
      <alignment horizontal="left" vertical="center" wrapText="1"/>
    </xf>
    <xf numFmtId="0" fontId="6" fillId="19" borderId="4" xfId="0" applyNumberFormat="1" applyFont="1" applyFill="1" applyBorder="1" applyAlignment="1" applyProtection="1">
      <alignment horizontal="left" vertical="center" wrapText="1"/>
    </xf>
    <xf numFmtId="0" fontId="6" fillId="18" borderId="1" xfId="0" applyNumberFormat="1" applyFont="1" applyFill="1" applyBorder="1" applyAlignment="1" applyProtection="1">
      <alignment horizontal="left" vertical="center" wrapText="1"/>
    </xf>
    <xf numFmtId="0" fontId="6" fillId="18" borderId="2" xfId="0" applyNumberFormat="1" applyFont="1" applyFill="1" applyBorder="1" applyAlignment="1" applyProtection="1">
      <alignment horizontal="left" vertical="center" wrapText="1"/>
    </xf>
    <xf numFmtId="0" fontId="6" fillId="18" borderId="4" xfId="0" applyNumberFormat="1" applyFont="1" applyFill="1" applyBorder="1" applyAlignment="1" applyProtection="1">
      <alignment horizontal="left" vertical="center" wrapText="1"/>
    </xf>
    <xf numFmtId="0" fontId="18" fillId="17" borderId="1" xfId="0" applyNumberFormat="1" applyFont="1" applyFill="1" applyBorder="1" applyAlignment="1" applyProtection="1">
      <alignment horizontal="left" vertical="center" wrapText="1"/>
    </xf>
    <xf numFmtId="0" fontId="18" fillId="17" borderId="2" xfId="0" applyNumberFormat="1" applyFont="1" applyFill="1" applyBorder="1" applyAlignment="1" applyProtection="1">
      <alignment horizontal="left" vertical="center" wrapText="1"/>
    </xf>
    <xf numFmtId="0" fontId="18" fillId="17" borderId="4" xfId="0" applyNumberFormat="1" applyFont="1" applyFill="1" applyBorder="1" applyAlignment="1" applyProtection="1">
      <alignment horizontal="left" vertical="center" wrapText="1"/>
    </xf>
    <xf numFmtId="0" fontId="6" fillId="15" borderId="1" xfId="0" applyNumberFormat="1" applyFont="1" applyFill="1" applyBorder="1" applyAlignment="1" applyProtection="1">
      <alignment horizontal="left" vertical="center" wrapText="1"/>
    </xf>
    <xf numFmtId="0" fontId="6" fillId="15" borderId="2" xfId="0" applyNumberFormat="1" applyFont="1" applyFill="1" applyBorder="1" applyAlignment="1" applyProtection="1">
      <alignment horizontal="left" vertical="center" wrapText="1"/>
    </xf>
    <xf numFmtId="0" fontId="6" fillId="15" borderId="4" xfId="0" applyNumberFormat="1" applyFont="1" applyFill="1" applyBorder="1" applyAlignment="1" applyProtection="1">
      <alignment horizontal="left" vertical="center" wrapText="1"/>
    </xf>
    <xf numFmtId="0" fontId="18" fillId="10" borderId="1" xfId="0" applyNumberFormat="1" applyFont="1" applyFill="1" applyBorder="1" applyAlignment="1" applyProtection="1">
      <alignment horizontal="left" vertical="center" wrapText="1"/>
    </xf>
    <xf numFmtId="0" fontId="18" fillId="10" borderId="2" xfId="0" applyNumberFormat="1" applyFont="1" applyFill="1" applyBorder="1" applyAlignment="1" applyProtection="1">
      <alignment horizontal="left" vertical="center" wrapText="1"/>
    </xf>
    <xf numFmtId="0" fontId="18" fillId="10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12" borderId="1" xfId="0" applyNumberFormat="1" applyFont="1" applyFill="1" applyBorder="1" applyAlignment="1" applyProtection="1">
      <alignment horizontal="left" vertical="center" wrapText="1"/>
    </xf>
    <xf numFmtId="0" fontId="6" fillId="12" borderId="2" xfId="0" applyNumberFormat="1" applyFont="1" applyFill="1" applyBorder="1" applyAlignment="1" applyProtection="1">
      <alignment horizontal="left" vertical="center" wrapText="1"/>
    </xf>
    <xf numFmtId="0" fontId="6" fillId="1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right" vertical="center" wrapText="1"/>
    </xf>
    <xf numFmtId="0" fontId="3" fillId="2" borderId="2" xfId="0" applyNumberFormat="1" applyFont="1" applyFill="1" applyBorder="1" applyAlignment="1" applyProtection="1">
      <alignment horizontal="right" vertical="center" wrapText="1"/>
    </xf>
    <xf numFmtId="0" fontId="3" fillId="2" borderId="4" xfId="0" applyNumberFormat="1" applyFont="1" applyFill="1" applyBorder="1" applyAlignment="1" applyProtection="1">
      <alignment horizontal="right" vertical="center" wrapText="1"/>
    </xf>
    <xf numFmtId="0" fontId="6" fillId="11" borderId="1" xfId="0" applyNumberFormat="1" applyFont="1" applyFill="1" applyBorder="1" applyAlignment="1" applyProtection="1">
      <alignment horizontal="left" vertical="center" wrapText="1"/>
    </xf>
    <xf numFmtId="0" fontId="6" fillId="11" borderId="2" xfId="0" applyNumberFormat="1" applyFont="1" applyFill="1" applyBorder="1" applyAlignment="1" applyProtection="1">
      <alignment horizontal="left" vertical="center" wrapText="1"/>
    </xf>
    <xf numFmtId="0" fontId="6" fillId="11" borderId="4" xfId="0" applyNumberFormat="1" applyFont="1" applyFill="1" applyBorder="1" applyAlignment="1" applyProtection="1">
      <alignment horizontal="left" vertical="center" wrapText="1"/>
    </xf>
    <xf numFmtId="0" fontId="6" fillId="8" borderId="1" xfId="0" applyNumberFormat="1" applyFont="1" applyFill="1" applyBorder="1" applyAlignment="1" applyProtection="1">
      <alignment horizontal="left" vertical="center" wrapText="1"/>
    </xf>
    <xf numFmtId="0" fontId="6" fillId="8" borderId="2" xfId="0" applyNumberFormat="1" applyFont="1" applyFill="1" applyBorder="1" applyAlignment="1" applyProtection="1">
      <alignment horizontal="left" vertical="center" wrapText="1"/>
    </xf>
    <xf numFmtId="0" fontId="6" fillId="8" borderId="4" xfId="0" applyNumberFormat="1" applyFont="1" applyFill="1" applyBorder="1" applyAlignment="1" applyProtection="1">
      <alignment horizontal="left" vertical="center" wrapText="1"/>
    </xf>
    <xf numFmtId="0" fontId="18" fillId="7" borderId="1" xfId="0" applyNumberFormat="1" applyFont="1" applyFill="1" applyBorder="1" applyAlignment="1" applyProtection="1">
      <alignment horizontal="left" vertical="center" wrapText="1"/>
    </xf>
    <xf numFmtId="0" fontId="18" fillId="7" borderId="2" xfId="0" applyNumberFormat="1" applyFont="1" applyFill="1" applyBorder="1" applyAlignment="1" applyProtection="1">
      <alignment horizontal="left" vertical="center" wrapText="1"/>
    </xf>
    <xf numFmtId="0" fontId="18" fillId="7" borderId="4" xfId="0" applyNumberFormat="1" applyFont="1" applyFill="1" applyBorder="1" applyAlignment="1" applyProtection="1">
      <alignment horizontal="left" vertical="center" wrapText="1"/>
    </xf>
    <xf numFmtId="0" fontId="18" fillId="6" borderId="1" xfId="0" applyNumberFormat="1" applyFont="1" applyFill="1" applyBorder="1" applyAlignment="1" applyProtection="1">
      <alignment horizontal="left" vertical="center" wrapText="1"/>
    </xf>
    <xf numFmtId="0" fontId="18" fillId="6" borderId="2" xfId="0" applyNumberFormat="1" applyFont="1" applyFill="1" applyBorder="1" applyAlignment="1" applyProtection="1">
      <alignment horizontal="left" vertical="center" wrapText="1"/>
    </xf>
    <xf numFmtId="0" fontId="18" fillId="6" borderId="4" xfId="0" applyNumberFormat="1" applyFont="1" applyFill="1" applyBorder="1" applyAlignment="1" applyProtection="1">
      <alignment horizontal="left" vertical="center" wrapText="1"/>
    </xf>
    <xf numFmtId="0" fontId="6" fillId="5" borderId="1" xfId="0" applyNumberFormat="1" applyFont="1" applyFill="1" applyBorder="1" applyAlignment="1" applyProtection="1">
      <alignment horizontal="left" vertical="center" wrapText="1"/>
    </xf>
    <xf numFmtId="0" fontId="6" fillId="5" borderId="2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13" borderId="1" xfId="0" applyNumberFormat="1" applyFont="1" applyFill="1" applyBorder="1" applyAlignment="1" applyProtection="1">
      <alignment horizontal="left" vertical="center" wrapText="1"/>
    </xf>
    <xf numFmtId="0" fontId="6" fillId="13" borderId="2" xfId="0" applyNumberFormat="1" applyFont="1" applyFill="1" applyBorder="1" applyAlignment="1" applyProtection="1">
      <alignment horizontal="left" vertical="center" wrapText="1"/>
    </xf>
    <xf numFmtId="0" fontId="6" fillId="13" borderId="4" xfId="0" applyNumberFormat="1" applyFont="1" applyFill="1" applyBorder="1" applyAlignment="1" applyProtection="1">
      <alignment horizontal="left" vertical="center" wrapText="1"/>
    </xf>
    <xf numFmtId="0" fontId="18" fillId="3" borderId="1" xfId="0" applyNumberFormat="1" applyFont="1" applyFill="1" applyBorder="1" applyAlignment="1" applyProtection="1">
      <alignment horizontal="left" vertical="center" wrapText="1"/>
    </xf>
    <xf numFmtId="0" fontId="18" fillId="3" borderId="2" xfId="0" applyNumberFormat="1" applyFont="1" applyFill="1" applyBorder="1" applyAlignment="1" applyProtection="1">
      <alignment horizontal="left" vertical="center" wrapText="1"/>
    </xf>
    <xf numFmtId="0" fontId="18" fillId="3" borderId="4" xfId="0" applyNumberFormat="1" applyFont="1" applyFill="1" applyBorder="1" applyAlignment="1" applyProtection="1">
      <alignment horizontal="left" vertical="center" wrapText="1"/>
    </xf>
    <xf numFmtId="0" fontId="6" fillId="14" borderId="1" xfId="0" applyNumberFormat="1" applyFont="1" applyFill="1" applyBorder="1" applyAlignment="1" applyProtection="1">
      <alignment horizontal="left" vertical="center" wrapText="1"/>
    </xf>
    <xf numFmtId="0" fontId="6" fillId="14" borderId="2" xfId="0" applyNumberFormat="1" applyFont="1" applyFill="1" applyBorder="1" applyAlignment="1" applyProtection="1">
      <alignment horizontal="left" vertical="center" wrapText="1"/>
    </xf>
    <xf numFmtId="0" fontId="6" fillId="14" borderId="4" xfId="0" applyNumberFormat="1" applyFont="1" applyFill="1" applyBorder="1" applyAlignment="1" applyProtection="1">
      <alignment horizontal="left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6" fillId="9" borderId="1" xfId="0" applyNumberFormat="1" applyFont="1" applyFill="1" applyBorder="1" applyAlignment="1" applyProtection="1">
      <alignment horizontal="left" vertical="center" wrapText="1"/>
    </xf>
    <xf numFmtId="0" fontId="6" fillId="9" borderId="2" xfId="0" applyNumberFormat="1" applyFont="1" applyFill="1" applyBorder="1" applyAlignment="1" applyProtection="1">
      <alignment horizontal="left" vertical="center" wrapText="1"/>
    </xf>
    <xf numFmtId="0" fontId="6" fillId="9" borderId="4" xfId="0" applyNumberFormat="1" applyFont="1" applyFill="1" applyBorder="1" applyAlignment="1" applyProtection="1">
      <alignment horizontal="left" vertical="center" wrapText="1"/>
    </xf>
  </cellXfs>
  <cellStyles count="3">
    <cellStyle name="Normal_Podaci" xfId="1"/>
    <cellStyle name="Normalno" xfId="0" builtinId="0"/>
    <cellStyle name="Obično_List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workbookViewId="0">
      <selection activeCell="L40" sqref="L40"/>
    </sheetView>
  </sheetViews>
  <sheetFormatPr defaultRowHeight="15" x14ac:dyDescent="0.25"/>
  <cols>
    <col min="5" max="8" width="25.28515625" customWidth="1"/>
    <col min="10" max="10" width="11.7109375" bestFit="1" customWidth="1"/>
  </cols>
  <sheetData>
    <row r="1" spans="1:10" ht="42" customHeight="1" x14ac:dyDescent="0.25">
      <c r="A1" s="151" t="s">
        <v>101</v>
      </c>
      <c r="B1" s="151"/>
      <c r="C1" s="151"/>
      <c r="D1" s="151"/>
      <c r="E1" s="151"/>
      <c r="F1" s="151"/>
      <c r="G1" s="151"/>
      <c r="H1" s="151"/>
    </row>
    <row r="2" spans="1:10" ht="18" customHeight="1" x14ac:dyDescent="0.25">
      <c r="A2" s="4"/>
      <c r="B2" s="4"/>
      <c r="C2" s="4"/>
      <c r="D2" s="4"/>
      <c r="E2" s="4"/>
      <c r="F2" s="4"/>
      <c r="G2" s="4"/>
      <c r="H2" s="4"/>
    </row>
    <row r="3" spans="1:10" ht="15.75" x14ac:dyDescent="0.25">
      <c r="A3" s="151" t="s">
        <v>31</v>
      </c>
      <c r="B3" s="151"/>
      <c r="C3" s="151"/>
      <c r="D3" s="151"/>
      <c r="E3" s="151"/>
      <c r="F3" s="151"/>
      <c r="G3" s="153"/>
      <c r="H3" s="153"/>
    </row>
    <row r="4" spans="1:10" ht="18" x14ac:dyDescent="0.25">
      <c r="A4" s="4"/>
      <c r="B4" s="4"/>
      <c r="C4" s="4"/>
      <c r="D4" s="4"/>
      <c r="E4" s="4"/>
      <c r="F4" s="4"/>
      <c r="G4" s="5"/>
      <c r="H4" s="5"/>
    </row>
    <row r="5" spans="1:10" ht="18" customHeight="1" x14ac:dyDescent="0.25">
      <c r="A5" s="151" t="s">
        <v>39</v>
      </c>
      <c r="B5" s="152"/>
      <c r="C5" s="152"/>
      <c r="D5" s="152"/>
      <c r="E5" s="152"/>
      <c r="F5" s="152"/>
      <c r="G5" s="152"/>
      <c r="H5" s="152"/>
    </row>
    <row r="6" spans="1:10" ht="18" x14ac:dyDescent="0.25">
      <c r="A6" s="1"/>
      <c r="B6" s="2"/>
      <c r="C6" s="2"/>
      <c r="D6" s="2"/>
      <c r="E6" s="6"/>
      <c r="F6" s="7"/>
      <c r="G6" s="7"/>
      <c r="H6" s="37" t="s">
        <v>42</v>
      </c>
    </row>
    <row r="7" spans="1:10" ht="38.25" x14ac:dyDescent="0.25">
      <c r="A7" s="29"/>
      <c r="B7" s="30"/>
      <c r="C7" s="30"/>
      <c r="D7" s="31"/>
      <c r="E7" s="32"/>
      <c r="F7" s="66" t="s">
        <v>43</v>
      </c>
      <c r="G7" s="66" t="s">
        <v>102</v>
      </c>
      <c r="H7" s="3" t="s">
        <v>103</v>
      </c>
    </row>
    <row r="8" spans="1:10" ht="15" customHeight="1" x14ac:dyDescent="0.25">
      <c r="A8" s="143" t="s">
        <v>0</v>
      </c>
      <c r="B8" s="144"/>
      <c r="C8" s="144"/>
      <c r="D8" s="144"/>
      <c r="E8" s="144"/>
      <c r="F8" s="67">
        <f>+F10+F12</f>
        <v>1391460</v>
      </c>
      <c r="G8" s="67">
        <f>+H8-F8</f>
        <v>163114.75</v>
      </c>
      <c r="H8" s="67">
        <v>1554574.75</v>
      </c>
    </row>
    <row r="9" spans="1:10" x14ac:dyDescent="0.25">
      <c r="A9" s="145"/>
      <c r="B9" s="146"/>
      <c r="C9" s="146"/>
      <c r="D9" s="146"/>
      <c r="E9" s="146"/>
      <c r="F9" s="68">
        <f>+F8*7.5345</f>
        <v>10483955.370000001</v>
      </c>
      <c r="G9" s="68">
        <f t="shared" ref="G9:G21" si="0">+H9-F9</f>
        <v>1228988.0838750005</v>
      </c>
      <c r="H9" s="68">
        <f t="shared" ref="H9" si="1">+H8*7.5345</f>
        <v>11712943.453875002</v>
      </c>
      <c r="J9" s="88"/>
    </row>
    <row r="10" spans="1:10" ht="15" customHeight="1" x14ac:dyDescent="0.25">
      <c r="A10" s="147" t="s">
        <v>1</v>
      </c>
      <c r="B10" s="148"/>
      <c r="C10" s="148"/>
      <c r="D10" s="148"/>
      <c r="E10" s="148"/>
      <c r="F10" s="69">
        <f>1375460+16000</f>
        <v>1391460</v>
      </c>
      <c r="G10" s="69">
        <f t="shared" si="0"/>
        <v>163114.75</v>
      </c>
      <c r="H10" s="69">
        <v>1554574.75</v>
      </c>
    </row>
    <row r="11" spans="1:10" x14ac:dyDescent="0.25">
      <c r="A11" s="149"/>
      <c r="B11" s="150"/>
      <c r="C11" s="150"/>
      <c r="D11" s="150"/>
      <c r="E11" s="150"/>
      <c r="F11" s="70">
        <f>+F10*7.5345</f>
        <v>10483955.370000001</v>
      </c>
      <c r="G11" s="70">
        <f t="shared" si="0"/>
        <v>1228988.0838750005</v>
      </c>
      <c r="H11" s="70">
        <f t="shared" ref="H11" si="2">+H10*7.5345</f>
        <v>11712943.453875002</v>
      </c>
    </row>
    <row r="12" spans="1:10" x14ac:dyDescent="0.25">
      <c r="A12" s="147" t="s">
        <v>2</v>
      </c>
      <c r="B12" s="148"/>
      <c r="C12" s="148"/>
      <c r="D12" s="148"/>
      <c r="E12" s="148"/>
      <c r="F12" s="69"/>
      <c r="G12" s="69">
        <f t="shared" si="0"/>
        <v>0</v>
      </c>
      <c r="H12" s="69"/>
    </row>
    <row r="13" spans="1:10" x14ac:dyDescent="0.25">
      <c r="A13" s="149"/>
      <c r="B13" s="150"/>
      <c r="C13" s="150"/>
      <c r="D13" s="150"/>
      <c r="E13" s="150"/>
      <c r="F13" s="70"/>
      <c r="G13" s="70">
        <f t="shared" si="0"/>
        <v>0</v>
      </c>
      <c r="H13" s="70"/>
    </row>
    <row r="14" spans="1:10" x14ac:dyDescent="0.25">
      <c r="A14" s="143" t="s">
        <v>3</v>
      </c>
      <c r="B14" s="144"/>
      <c r="C14" s="144"/>
      <c r="D14" s="144"/>
      <c r="E14" s="144"/>
      <c r="F14" s="67">
        <f>+F16+F18</f>
        <v>1381510</v>
      </c>
      <c r="G14" s="67">
        <f t="shared" si="0"/>
        <v>168964.47999999998</v>
      </c>
      <c r="H14" s="67">
        <f>+H16+H18</f>
        <v>1550474.48</v>
      </c>
    </row>
    <row r="15" spans="1:10" x14ac:dyDescent="0.25">
      <c r="A15" s="145"/>
      <c r="B15" s="146"/>
      <c r="C15" s="146"/>
      <c r="D15" s="146"/>
      <c r="E15" s="146"/>
      <c r="F15" s="68">
        <f>+F14*7.5345</f>
        <v>10408987.095000001</v>
      </c>
      <c r="G15" s="68">
        <f t="shared" si="0"/>
        <v>1273062.8745600004</v>
      </c>
      <c r="H15" s="68">
        <f t="shared" ref="H15" si="3">+H14*7.5345</f>
        <v>11682049.969560001</v>
      </c>
    </row>
    <row r="16" spans="1:10" ht="15" customHeight="1" x14ac:dyDescent="0.25">
      <c r="A16" s="147" t="s">
        <v>4</v>
      </c>
      <c r="B16" s="148"/>
      <c r="C16" s="148"/>
      <c r="D16" s="148"/>
      <c r="E16" s="148"/>
      <c r="F16" s="69">
        <f>1333990+26210+16000</f>
        <v>1376200</v>
      </c>
      <c r="G16" s="69">
        <f t="shared" si="0"/>
        <v>153957.6399999999</v>
      </c>
      <c r="H16" s="69">
        <f>28960.95+1501196.69</f>
        <v>1530157.64</v>
      </c>
    </row>
    <row r="17" spans="1:8" x14ac:dyDescent="0.25">
      <c r="A17" s="149"/>
      <c r="B17" s="150"/>
      <c r="C17" s="150"/>
      <c r="D17" s="150"/>
      <c r="E17" s="150"/>
      <c r="F17" s="70"/>
      <c r="G17" s="70">
        <f t="shared" si="0"/>
        <v>11528972.73858</v>
      </c>
      <c r="H17" s="70">
        <f t="shared" ref="H17" si="4">+H16*7.5345</f>
        <v>11528972.73858</v>
      </c>
    </row>
    <row r="18" spans="1:8" x14ac:dyDescent="0.25">
      <c r="A18" s="147" t="s">
        <v>5</v>
      </c>
      <c r="B18" s="148"/>
      <c r="C18" s="148"/>
      <c r="D18" s="148"/>
      <c r="E18" s="148"/>
      <c r="F18" s="69">
        <v>5310</v>
      </c>
      <c r="G18" s="69">
        <f t="shared" si="0"/>
        <v>15006.84</v>
      </c>
      <c r="H18" s="69">
        <v>20316.84</v>
      </c>
    </row>
    <row r="19" spans="1:8" x14ac:dyDescent="0.25">
      <c r="A19" s="149"/>
      <c r="B19" s="150"/>
      <c r="C19" s="150"/>
      <c r="D19" s="150"/>
      <c r="E19" s="150"/>
      <c r="F19" s="70">
        <f>+F18*7.5345</f>
        <v>40008.195</v>
      </c>
      <c r="G19" s="70">
        <f t="shared" si="0"/>
        <v>113069.03598000002</v>
      </c>
      <c r="H19" s="70">
        <f t="shared" ref="H19" si="5">+H18*7.5345</f>
        <v>153077.23098000002</v>
      </c>
    </row>
    <row r="20" spans="1:8" ht="15" customHeight="1" x14ac:dyDescent="0.25">
      <c r="A20" s="143" t="s">
        <v>6</v>
      </c>
      <c r="B20" s="144"/>
      <c r="C20" s="144"/>
      <c r="D20" s="144"/>
      <c r="E20" s="144"/>
      <c r="F20" s="67">
        <f>+F8-F14</f>
        <v>9950</v>
      </c>
      <c r="G20" s="67">
        <f t="shared" si="0"/>
        <v>-5849.7299999999814</v>
      </c>
      <c r="H20" s="67">
        <f>+H8-H14</f>
        <v>4100.2700000000186</v>
      </c>
    </row>
    <row r="21" spans="1:8" x14ac:dyDescent="0.25">
      <c r="A21" s="145"/>
      <c r="B21" s="146"/>
      <c r="C21" s="146"/>
      <c r="D21" s="146"/>
      <c r="E21" s="146"/>
      <c r="F21" s="68">
        <f>+F20*7.5345</f>
        <v>74968.275000000009</v>
      </c>
      <c r="G21" s="68">
        <f t="shared" si="0"/>
        <v>-44074.790684999869</v>
      </c>
      <c r="H21" s="68">
        <f t="shared" ref="H21" si="6">+H20*7.5345</f>
        <v>30893.484315000143</v>
      </c>
    </row>
    <row r="22" spans="1:8" ht="18" customHeight="1" x14ac:dyDescent="0.25">
      <c r="A22" s="151" t="s">
        <v>40</v>
      </c>
      <c r="B22" s="152"/>
      <c r="C22" s="152"/>
      <c r="D22" s="152"/>
      <c r="E22" s="152"/>
      <c r="F22" s="152"/>
      <c r="G22" s="152"/>
      <c r="H22" s="152"/>
    </row>
    <row r="23" spans="1:8" ht="18" x14ac:dyDescent="0.25">
      <c r="A23" s="26"/>
      <c r="B23" s="24"/>
      <c r="C23" s="24"/>
      <c r="D23" s="24"/>
      <c r="E23" s="24"/>
      <c r="F23" s="25"/>
      <c r="G23" s="25"/>
      <c r="H23" s="25"/>
    </row>
    <row r="24" spans="1:8" ht="38.25" x14ac:dyDescent="0.25">
      <c r="A24" s="29"/>
      <c r="B24" s="30"/>
      <c r="C24" s="30"/>
      <c r="D24" s="31"/>
      <c r="E24" s="32"/>
      <c r="F24" s="66" t="s">
        <v>43</v>
      </c>
      <c r="G24" s="3" t="s">
        <v>102</v>
      </c>
      <c r="H24" s="3" t="s">
        <v>103</v>
      </c>
    </row>
    <row r="25" spans="1:8" ht="15.75" customHeight="1" x14ac:dyDescent="0.25">
      <c r="A25" s="159" t="s">
        <v>8</v>
      </c>
      <c r="B25" s="160"/>
      <c r="C25" s="160"/>
      <c r="D25" s="160"/>
      <c r="E25" s="161"/>
      <c r="F25" s="34"/>
      <c r="G25" s="34"/>
      <c r="H25" s="34"/>
    </row>
    <row r="26" spans="1:8" x14ac:dyDescent="0.25">
      <c r="A26" s="159" t="s">
        <v>9</v>
      </c>
      <c r="B26" s="155"/>
      <c r="C26" s="155"/>
      <c r="D26" s="155"/>
      <c r="E26" s="155"/>
      <c r="F26" s="34"/>
      <c r="G26" s="34"/>
      <c r="H26" s="34"/>
    </row>
    <row r="27" spans="1:8" x14ac:dyDescent="0.25">
      <c r="A27" s="162" t="s">
        <v>10</v>
      </c>
      <c r="B27" s="163"/>
      <c r="C27" s="163"/>
      <c r="D27" s="163"/>
      <c r="E27" s="163"/>
      <c r="F27" s="33">
        <v>0</v>
      </c>
      <c r="G27" s="33">
        <v>0</v>
      </c>
      <c r="H27" s="33">
        <v>0</v>
      </c>
    </row>
    <row r="28" spans="1:8" ht="18" x14ac:dyDescent="0.25">
      <c r="A28" s="23"/>
      <c r="B28" s="24"/>
      <c r="C28" s="24"/>
      <c r="D28" s="24"/>
      <c r="E28" s="24"/>
      <c r="F28" s="25"/>
      <c r="G28" s="25"/>
      <c r="H28" s="25"/>
    </row>
    <row r="29" spans="1:8" ht="18" customHeight="1" x14ac:dyDescent="0.25">
      <c r="A29" s="151" t="s">
        <v>50</v>
      </c>
      <c r="B29" s="152"/>
      <c r="C29" s="152"/>
      <c r="D29" s="152"/>
      <c r="E29" s="152"/>
      <c r="F29" s="152"/>
      <c r="G29" s="152"/>
      <c r="H29" s="152"/>
    </row>
    <row r="30" spans="1:8" ht="18" x14ac:dyDescent="0.25">
      <c r="A30" s="23"/>
      <c r="B30" s="24"/>
      <c r="C30" s="24"/>
      <c r="D30" s="24"/>
      <c r="E30" s="24"/>
      <c r="F30" s="25"/>
      <c r="G30" s="25"/>
      <c r="H30" s="25"/>
    </row>
    <row r="31" spans="1:8" ht="38.25" x14ac:dyDescent="0.25">
      <c r="A31" s="29"/>
      <c r="B31" s="30"/>
      <c r="C31" s="30"/>
      <c r="D31" s="31"/>
      <c r="E31" s="32"/>
      <c r="F31" s="66" t="s">
        <v>43</v>
      </c>
      <c r="G31" s="3" t="s">
        <v>102</v>
      </c>
      <c r="H31" s="3" t="s">
        <v>103</v>
      </c>
    </row>
    <row r="32" spans="1:8" x14ac:dyDescent="0.25">
      <c r="A32" s="156" t="s">
        <v>41</v>
      </c>
      <c r="B32" s="157"/>
      <c r="C32" s="157"/>
      <c r="D32" s="157"/>
      <c r="E32" s="158"/>
      <c r="F32" s="35">
        <v>-9950</v>
      </c>
      <c r="G32" s="35"/>
      <c r="H32" s="36">
        <v>-4100.2700000000004</v>
      </c>
    </row>
    <row r="33" spans="1:13" ht="30" customHeight="1" x14ac:dyDescent="0.25">
      <c r="A33" s="143" t="s">
        <v>7</v>
      </c>
      <c r="B33" s="144"/>
      <c r="C33" s="144"/>
      <c r="D33" s="144"/>
      <c r="E33" s="144"/>
      <c r="F33" s="67">
        <v>-9950</v>
      </c>
      <c r="G33" s="67">
        <f t="shared" ref="G33:G34" si="7">+H33-F33</f>
        <v>5849.73</v>
      </c>
      <c r="H33" s="67">
        <v>-4100.2700000000004</v>
      </c>
    </row>
    <row r="34" spans="1:13" x14ac:dyDescent="0.25">
      <c r="A34" s="145"/>
      <c r="B34" s="146"/>
      <c r="C34" s="146"/>
      <c r="D34" s="146"/>
      <c r="E34" s="146"/>
      <c r="F34" s="68">
        <f>+F33*7.5345</f>
        <v>-74968.275000000009</v>
      </c>
      <c r="G34" s="68">
        <f t="shared" si="7"/>
        <v>44074.790685</v>
      </c>
      <c r="H34" s="68">
        <f t="shared" ref="H34" si="8">+H33*7.5345</f>
        <v>-30893.484315000005</v>
      </c>
    </row>
    <row r="36" spans="1:13" x14ac:dyDescent="0.25">
      <c r="A36" s="154" t="s">
        <v>11</v>
      </c>
      <c r="B36" s="155"/>
      <c r="C36" s="155"/>
      <c r="D36" s="155"/>
      <c r="E36" s="155"/>
      <c r="F36" s="34">
        <f>+F33+F20</f>
        <v>0</v>
      </c>
      <c r="G36" s="34">
        <f t="shared" ref="G36:H36" si="9">+G33+G20</f>
        <v>1.8189894035458565E-11</v>
      </c>
      <c r="H36" s="34">
        <f t="shared" si="9"/>
        <v>1.8189894035458565E-11</v>
      </c>
    </row>
    <row r="37" spans="1:13" ht="6" customHeight="1" x14ac:dyDescent="0.25">
      <c r="A37" s="19"/>
      <c r="B37" s="20"/>
      <c r="C37" s="20"/>
      <c r="D37" s="20"/>
      <c r="E37" s="20"/>
      <c r="F37" s="71">
        <f>+F21+F34</f>
        <v>0</v>
      </c>
      <c r="G37" s="71">
        <f t="shared" ref="G37:H37" si="10">+G21+G34</f>
        <v>1.3096723705530167E-10</v>
      </c>
      <c r="H37" s="71">
        <f t="shared" si="10"/>
        <v>1.3824319466948509E-10</v>
      </c>
    </row>
    <row r="38" spans="1:13" ht="21" customHeight="1" x14ac:dyDescent="0.25">
      <c r="A38" s="132" t="s">
        <v>146</v>
      </c>
      <c r="B38" s="55"/>
      <c r="C38" s="55"/>
      <c r="D38" s="55"/>
      <c r="E38" s="55"/>
      <c r="F38" s="55"/>
      <c r="G38" s="55"/>
      <c r="H38" s="55"/>
    </row>
    <row r="39" spans="1:13" ht="8.25" customHeight="1" x14ac:dyDescent="0.25">
      <c r="A39" s="133"/>
    </row>
    <row r="40" spans="1:13" x14ac:dyDescent="0.25">
      <c r="A40" s="132" t="s">
        <v>147</v>
      </c>
      <c r="B40" s="55"/>
      <c r="C40" s="55"/>
      <c r="D40" s="55"/>
      <c r="E40" s="55"/>
      <c r="F40" s="55"/>
      <c r="G40" s="55"/>
      <c r="H40" s="55"/>
    </row>
    <row r="41" spans="1:13" ht="8.25" customHeight="1" x14ac:dyDescent="0.25">
      <c r="A41" s="133"/>
    </row>
    <row r="42" spans="1:13" ht="16.5" customHeight="1" x14ac:dyDescent="0.25">
      <c r="A42" s="132" t="s">
        <v>148</v>
      </c>
      <c r="B42" s="72"/>
      <c r="C42" s="72"/>
      <c r="D42" s="72"/>
      <c r="E42" s="72"/>
      <c r="F42" s="72"/>
      <c r="G42" s="72"/>
      <c r="H42" s="72"/>
    </row>
    <row r="43" spans="1:13" x14ac:dyDescent="0.25">
      <c r="A43" s="134"/>
      <c r="B43" s="135"/>
      <c r="C43" s="136"/>
      <c r="D43" s="137"/>
      <c r="E43" s="135"/>
      <c r="F43" s="135"/>
      <c r="G43" s="135"/>
      <c r="H43" s="137"/>
      <c r="I43" s="138"/>
      <c r="J43" s="138"/>
      <c r="K43" s="135"/>
      <c r="L43" s="135"/>
      <c r="M43" s="135"/>
    </row>
    <row r="44" spans="1:13" x14ac:dyDescent="0.25">
      <c r="A44" s="139" t="s">
        <v>150</v>
      </c>
      <c r="B44" s="140"/>
      <c r="C44" s="141"/>
      <c r="D44" s="141"/>
      <c r="E44" s="141"/>
      <c r="F44" s="142"/>
      <c r="G44" s="142" t="s">
        <v>149</v>
      </c>
      <c r="H44" s="135"/>
      <c r="I44" s="138"/>
      <c r="J44" s="138"/>
      <c r="K44" s="135"/>
      <c r="L44" s="135"/>
      <c r="M44" s="135"/>
    </row>
    <row r="45" spans="1:13" x14ac:dyDescent="0.25">
      <c r="A45" s="139" t="s">
        <v>152</v>
      </c>
      <c r="B45" s="142"/>
      <c r="C45" s="141"/>
      <c r="D45" s="141"/>
      <c r="E45" s="141"/>
      <c r="F45" s="141"/>
      <c r="G45" s="142" t="s">
        <v>151</v>
      </c>
      <c r="H45" s="137"/>
      <c r="I45" s="138"/>
      <c r="J45" s="138"/>
      <c r="K45" s="135"/>
      <c r="L45" s="135"/>
      <c r="M45" s="135"/>
    </row>
  </sheetData>
  <mergeCells count="18">
    <mergeCell ref="A29:H29"/>
    <mergeCell ref="A36:E36"/>
    <mergeCell ref="A32:E32"/>
    <mergeCell ref="A33:E34"/>
    <mergeCell ref="A25:E25"/>
    <mergeCell ref="A26:E26"/>
    <mergeCell ref="A27:E27"/>
    <mergeCell ref="A20:E21"/>
    <mergeCell ref="A18:E19"/>
    <mergeCell ref="A5:H5"/>
    <mergeCell ref="A22:H22"/>
    <mergeCell ref="A1:H1"/>
    <mergeCell ref="A3:H3"/>
    <mergeCell ref="A8:E9"/>
    <mergeCell ref="A10:E11"/>
    <mergeCell ref="A14:E15"/>
    <mergeCell ref="A16:E17"/>
    <mergeCell ref="A12:E13"/>
  </mergeCell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workbookViewId="0">
      <selection activeCell="G58" sqref="A1:G5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5.28515625" customWidth="1"/>
    <col min="5" max="5" width="14.7109375" customWidth="1"/>
    <col min="6" max="6" width="16" customWidth="1"/>
    <col min="7" max="7" width="20.140625" customWidth="1"/>
  </cols>
  <sheetData>
    <row r="1" spans="1:8" ht="42" customHeight="1" x14ac:dyDescent="0.25">
      <c r="A1" s="151" t="s">
        <v>52</v>
      </c>
      <c r="B1" s="151"/>
      <c r="C1" s="151"/>
      <c r="D1" s="151"/>
      <c r="E1" s="151"/>
      <c r="F1" s="151"/>
      <c r="G1" s="151"/>
    </row>
    <row r="2" spans="1:8" ht="9" customHeight="1" x14ac:dyDescent="0.25">
      <c r="A2" s="4"/>
      <c r="B2" s="4"/>
      <c r="C2" s="4"/>
      <c r="D2" s="4"/>
      <c r="E2" s="4"/>
      <c r="F2" s="4"/>
      <c r="G2" s="4"/>
    </row>
    <row r="3" spans="1:8" ht="15.75" x14ac:dyDescent="0.25">
      <c r="A3" s="151" t="s">
        <v>31</v>
      </c>
      <c r="B3" s="151"/>
      <c r="C3" s="151"/>
      <c r="D3" s="151"/>
      <c r="E3" s="151"/>
      <c r="F3" s="153"/>
      <c r="G3" s="153"/>
    </row>
    <row r="4" spans="1:8" ht="9" customHeight="1" x14ac:dyDescent="0.25">
      <c r="A4" s="4"/>
      <c r="B4" s="4"/>
      <c r="C4" s="4"/>
      <c r="D4" s="4"/>
      <c r="E4" s="4"/>
      <c r="F4" s="5"/>
      <c r="G4" s="5"/>
    </row>
    <row r="5" spans="1:8" ht="18" customHeight="1" x14ac:dyDescent="0.25">
      <c r="A5" s="151" t="s">
        <v>13</v>
      </c>
      <c r="B5" s="152"/>
      <c r="C5" s="152"/>
      <c r="D5" s="152"/>
      <c r="E5" s="152"/>
      <c r="F5" s="152"/>
      <c r="G5" s="152"/>
    </row>
    <row r="6" spans="1:8" ht="7.5" customHeight="1" x14ac:dyDescent="0.25">
      <c r="A6" s="4"/>
      <c r="B6" s="4"/>
      <c r="C6" s="4"/>
      <c r="D6" s="4"/>
      <c r="E6" s="4"/>
      <c r="F6" s="5"/>
      <c r="G6" s="5"/>
    </row>
    <row r="7" spans="1:8" ht="15.75" x14ac:dyDescent="0.25">
      <c r="A7" s="151" t="s">
        <v>1</v>
      </c>
      <c r="B7" s="164"/>
      <c r="C7" s="164"/>
      <c r="D7" s="164"/>
      <c r="E7" s="164"/>
      <c r="F7" s="164"/>
      <c r="G7" s="164"/>
    </row>
    <row r="8" spans="1:8" ht="11.25" customHeight="1" x14ac:dyDescent="0.25">
      <c r="A8" s="4"/>
      <c r="B8" s="4"/>
      <c r="C8" s="4"/>
      <c r="D8" s="4"/>
      <c r="E8" s="65">
        <f>+E10-E34</f>
        <v>16000</v>
      </c>
      <c r="F8" s="65">
        <f>+F10-F34</f>
        <v>-15999.999999999913</v>
      </c>
      <c r="G8" s="65">
        <f>+G10-G34</f>
        <v>0</v>
      </c>
    </row>
    <row r="9" spans="1:8" ht="54" customHeight="1" x14ac:dyDescent="0.25">
      <c r="A9" s="22" t="s">
        <v>14</v>
      </c>
      <c r="B9" s="21" t="s">
        <v>15</v>
      </c>
      <c r="C9" s="21" t="s">
        <v>16</v>
      </c>
      <c r="D9" s="21" t="s">
        <v>12</v>
      </c>
      <c r="E9" s="22" t="s">
        <v>43</v>
      </c>
      <c r="F9" s="22" t="s">
        <v>102</v>
      </c>
      <c r="G9" s="22" t="s">
        <v>103</v>
      </c>
    </row>
    <row r="10" spans="1:8" x14ac:dyDescent="0.25">
      <c r="A10" s="22"/>
      <c r="B10" s="21"/>
      <c r="C10" s="21"/>
      <c r="D10" s="21"/>
      <c r="E10" s="57">
        <f>+E11+E23</f>
        <v>1381510</v>
      </c>
      <c r="F10" s="57">
        <f t="shared" ref="F10:G10" si="0">+F11+F23</f>
        <v>168964.4800000001</v>
      </c>
      <c r="G10" s="57">
        <f t="shared" si="0"/>
        <v>1550474.4800000002</v>
      </c>
    </row>
    <row r="11" spans="1:8" ht="15.75" customHeight="1" x14ac:dyDescent="0.25">
      <c r="A11" s="10">
        <v>6</v>
      </c>
      <c r="B11" s="10"/>
      <c r="C11" s="10"/>
      <c r="D11" s="10" t="s">
        <v>17</v>
      </c>
      <c r="E11" s="64">
        <f>+E12+E16+E18+E21</f>
        <v>1391460</v>
      </c>
      <c r="F11" s="64">
        <f>+F12+F16+F18+F21</f>
        <v>163114.75000000009</v>
      </c>
      <c r="G11" s="64">
        <f t="shared" ref="G11" si="1">+G12+G16+G18+G21</f>
        <v>1554574.7500000002</v>
      </c>
      <c r="H11" s="56"/>
    </row>
    <row r="12" spans="1:8" ht="38.25" x14ac:dyDescent="0.25">
      <c r="A12" s="10"/>
      <c r="B12" s="15">
        <v>63</v>
      </c>
      <c r="C12" s="15"/>
      <c r="D12" s="15" t="s">
        <v>46</v>
      </c>
      <c r="E12" s="8">
        <f>+E14+E15</f>
        <v>1220290</v>
      </c>
      <c r="F12" s="8">
        <f>+G12-E12</f>
        <v>126819.10000000009</v>
      </c>
      <c r="G12" s="8">
        <f>+G14+G15+G13</f>
        <v>1347109.1</v>
      </c>
    </row>
    <row r="13" spans="1:8" x14ac:dyDescent="0.25">
      <c r="A13" s="10"/>
      <c r="B13" s="15"/>
      <c r="C13" s="12">
        <v>51</v>
      </c>
      <c r="D13" s="18" t="s">
        <v>137</v>
      </c>
      <c r="E13" s="8"/>
      <c r="F13" s="8"/>
      <c r="G13" s="8">
        <f>11840+7200</f>
        <v>19040</v>
      </c>
    </row>
    <row r="14" spans="1:8" x14ac:dyDescent="0.25">
      <c r="A14" s="12"/>
      <c r="B14" s="12"/>
      <c r="C14" s="12">
        <v>52</v>
      </c>
      <c r="D14" s="12" t="s">
        <v>94</v>
      </c>
      <c r="E14" s="58">
        <v>1209670</v>
      </c>
      <c r="F14" s="8">
        <f t="shared" ref="F14:F29" si="2">+G14-E14</f>
        <v>109593.83000000007</v>
      </c>
      <c r="G14" s="58">
        <v>1319263.83</v>
      </c>
    </row>
    <row r="15" spans="1:8" x14ac:dyDescent="0.25">
      <c r="A15" s="12"/>
      <c r="B15" s="59"/>
      <c r="C15" s="12">
        <v>54</v>
      </c>
      <c r="D15" s="12" t="s">
        <v>95</v>
      </c>
      <c r="E15" s="58">
        <v>10620</v>
      </c>
      <c r="F15" s="8">
        <f t="shared" si="2"/>
        <v>-1814.7299999999996</v>
      </c>
      <c r="G15" s="58">
        <v>8805.27</v>
      </c>
    </row>
    <row r="16" spans="1:8" ht="51" x14ac:dyDescent="0.25">
      <c r="A16" s="11"/>
      <c r="B16" s="11">
        <v>65</v>
      </c>
      <c r="C16" s="12"/>
      <c r="D16" s="15" t="s">
        <v>96</v>
      </c>
      <c r="E16" s="8">
        <f>+E17</f>
        <v>1990</v>
      </c>
      <c r="F16" s="8">
        <f t="shared" si="2"/>
        <v>210</v>
      </c>
      <c r="G16" s="8">
        <f t="shared" ref="G16" si="3">+G17</f>
        <v>2200</v>
      </c>
    </row>
    <row r="17" spans="1:8" ht="25.5" x14ac:dyDescent="0.25">
      <c r="A17" s="12"/>
      <c r="B17" s="59"/>
      <c r="C17" s="12">
        <v>43</v>
      </c>
      <c r="D17" s="17" t="s">
        <v>48</v>
      </c>
      <c r="E17" s="58">
        <v>1990</v>
      </c>
      <c r="F17" s="8">
        <f t="shared" si="2"/>
        <v>210</v>
      </c>
      <c r="G17" s="58">
        <v>2200</v>
      </c>
    </row>
    <row r="18" spans="1:8" ht="51" x14ac:dyDescent="0.25">
      <c r="A18" s="11"/>
      <c r="B18" s="11">
        <v>66</v>
      </c>
      <c r="C18" s="12"/>
      <c r="D18" s="15" t="s">
        <v>97</v>
      </c>
      <c r="E18" s="8">
        <f>+E19+E20</f>
        <v>2760</v>
      </c>
      <c r="F18" s="8">
        <f t="shared" si="2"/>
        <v>570.86999999999989</v>
      </c>
      <c r="G18" s="8">
        <f t="shared" ref="G18" si="4">+G19+G20</f>
        <v>3330.87</v>
      </c>
    </row>
    <row r="19" spans="1:8" x14ac:dyDescent="0.25">
      <c r="A19" s="12"/>
      <c r="B19" s="12"/>
      <c r="C19" s="12">
        <v>21</v>
      </c>
      <c r="D19" s="18" t="s">
        <v>98</v>
      </c>
      <c r="E19" s="58">
        <v>660</v>
      </c>
      <c r="F19" s="8">
        <f t="shared" si="2"/>
        <v>247.03999999999996</v>
      </c>
      <c r="G19" s="58">
        <v>907.04</v>
      </c>
    </row>
    <row r="20" spans="1:8" x14ac:dyDescent="0.25">
      <c r="A20" s="12"/>
      <c r="B20" s="12"/>
      <c r="C20" s="12">
        <v>31</v>
      </c>
      <c r="D20" s="18" t="s">
        <v>38</v>
      </c>
      <c r="E20" s="58">
        <v>2100</v>
      </c>
      <c r="F20" s="8">
        <f t="shared" si="2"/>
        <v>323.82999999999993</v>
      </c>
      <c r="G20" s="58">
        <v>2423.83</v>
      </c>
    </row>
    <row r="21" spans="1:8" ht="38.25" x14ac:dyDescent="0.25">
      <c r="A21" s="11"/>
      <c r="B21" s="11">
        <v>67</v>
      </c>
      <c r="C21" s="12"/>
      <c r="D21" s="15" t="s">
        <v>47</v>
      </c>
      <c r="E21" s="8">
        <f>+E22</f>
        <v>166420</v>
      </c>
      <c r="F21" s="8">
        <f t="shared" si="2"/>
        <v>35514.78</v>
      </c>
      <c r="G21" s="8">
        <f t="shared" ref="G21" si="5">+G22</f>
        <v>201934.78</v>
      </c>
    </row>
    <row r="22" spans="1:8" x14ac:dyDescent="0.25">
      <c r="A22" s="11"/>
      <c r="B22" s="11"/>
      <c r="C22" s="12">
        <v>11</v>
      </c>
      <c r="D22" s="12" t="s">
        <v>18</v>
      </c>
      <c r="E22" s="58">
        <f>150420+16000</f>
        <v>166420</v>
      </c>
      <c r="F22" s="8">
        <f t="shared" si="2"/>
        <v>35514.78</v>
      </c>
      <c r="G22" s="58">
        <v>201934.78</v>
      </c>
    </row>
    <row r="23" spans="1:8" x14ac:dyDescent="0.25">
      <c r="A23" s="13">
        <v>9</v>
      </c>
      <c r="B23" s="14"/>
      <c r="C23" s="14"/>
      <c r="D23" s="27" t="s">
        <v>99</v>
      </c>
      <c r="E23" s="64">
        <f>+E24</f>
        <v>-9950</v>
      </c>
      <c r="F23" s="8">
        <f t="shared" si="2"/>
        <v>5849.7300000000005</v>
      </c>
      <c r="G23" s="64">
        <f>+G24</f>
        <v>-4100.2699999999995</v>
      </c>
      <c r="H23" s="56"/>
    </row>
    <row r="24" spans="1:8" x14ac:dyDescent="0.25">
      <c r="A24" s="15"/>
      <c r="B24" s="15">
        <v>92</v>
      </c>
      <c r="C24" s="15"/>
      <c r="D24" s="28" t="s">
        <v>100</v>
      </c>
      <c r="E24" s="8">
        <f>SUM(E25:E27)</f>
        <v>-9950</v>
      </c>
      <c r="F24" s="8">
        <f t="shared" si="2"/>
        <v>5849.7300000000005</v>
      </c>
      <c r="G24" s="8">
        <f>SUM(G25:G29)</f>
        <v>-4100.2699999999995</v>
      </c>
    </row>
    <row r="25" spans="1:8" x14ac:dyDescent="0.25">
      <c r="A25" s="15"/>
      <c r="B25" s="15"/>
      <c r="C25" s="12">
        <v>52</v>
      </c>
      <c r="D25" s="12" t="s">
        <v>94</v>
      </c>
      <c r="E25" s="58">
        <v>-8490</v>
      </c>
      <c r="F25" s="8">
        <f t="shared" si="2"/>
        <v>-1907.83</v>
      </c>
      <c r="G25" s="58">
        <v>-10397.83</v>
      </c>
    </row>
    <row r="26" spans="1:8" x14ac:dyDescent="0.25">
      <c r="A26" s="61"/>
      <c r="B26" s="61"/>
      <c r="C26" s="12">
        <v>11</v>
      </c>
      <c r="D26" s="12" t="s">
        <v>18</v>
      </c>
      <c r="E26" s="62">
        <v>-660</v>
      </c>
      <c r="F26" s="8">
        <f t="shared" si="2"/>
        <v>6093.7</v>
      </c>
      <c r="G26" s="58">
        <v>5433.7</v>
      </c>
    </row>
    <row r="27" spans="1:8" x14ac:dyDescent="0.25">
      <c r="A27" s="61"/>
      <c r="B27" s="61"/>
      <c r="C27" s="12">
        <v>54</v>
      </c>
      <c r="D27" s="12" t="s">
        <v>95</v>
      </c>
      <c r="E27" s="58">
        <v>-800</v>
      </c>
      <c r="F27" s="8">
        <f t="shared" si="2"/>
        <v>494.73</v>
      </c>
      <c r="G27" s="58">
        <v>-305.27</v>
      </c>
    </row>
    <row r="28" spans="1:8" x14ac:dyDescent="0.25">
      <c r="A28" s="12"/>
      <c r="B28" s="12"/>
      <c r="C28" s="12">
        <v>21</v>
      </c>
      <c r="D28" s="18" t="s">
        <v>98</v>
      </c>
      <c r="E28" s="58">
        <v>0</v>
      </c>
      <c r="F28" s="8">
        <f t="shared" si="2"/>
        <v>92.96</v>
      </c>
      <c r="G28" s="58">
        <v>92.96</v>
      </c>
    </row>
    <row r="29" spans="1:8" x14ac:dyDescent="0.25">
      <c r="A29" s="12"/>
      <c r="B29" s="12"/>
      <c r="C29" s="12">
        <v>31</v>
      </c>
      <c r="D29" s="18" t="s">
        <v>38</v>
      </c>
      <c r="E29" s="58">
        <v>0</v>
      </c>
      <c r="F29" s="8">
        <f t="shared" si="2"/>
        <v>1076.17</v>
      </c>
      <c r="G29" s="58">
        <v>1076.17</v>
      </c>
    </row>
    <row r="30" spans="1:8" x14ac:dyDescent="0.25">
      <c r="C30" s="60"/>
      <c r="D30" s="60"/>
    </row>
    <row r="31" spans="1:8" ht="15.75" x14ac:dyDescent="0.25">
      <c r="A31" s="151" t="s">
        <v>19</v>
      </c>
      <c r="B31" s="164"/>
      <c r="C31" s="164"/>
      <c r="D31" s="164"/>
      <c r="E31" s="164"/>
      <c r="F31" s="164"/>
      <c r="G31" s="164"/>
    </row>
    <row r="32" spans="1:8" ht="8.25" customHeight="1" x14ac:dyDescent="0.25">
      <c r="A32" s="4"/>
      <c r="B32" s="4"/>
      <c r="C32" s="4"/>
      <c r="D32" s="4"/>
      <c r="E32" s="4"/>
      <c r="F32" s="5"/>
      <c r="G32" s="5"/>
    </row>
    <row r="33" spans="1:8" ht="51" x14ac:dyDescent="0.25">
      <c r="A33" s="22" t="s">
        <v>14</v>
      </c>
      <c r="B33" s="21" t="s">
        <v>15</v>
      </c>
      <c r="C33" s="21" t="s">
        <v>16</v>
      </c>
      <c r="D33" s="21" t="s">
        <v>20</v>
      </c>
      <c r="E33" s="22" t="s">
        <v>43</v>
      </c>
      <c r="F33" s="22" t="s">
        <v>102</v>
      </c>
      <c r="G33" s="22" t="s">
        <v>103</v>
      </c>
    </row>
    <row r="34" spans="1:8" x14ac:dyDescent="0.25">
      <c r="A34" s="22"/>
      <c r="B34" s="21"/>
      <c r="C34" s="21"/>
      <c r="D34" s="21" t="s">
        <v>89</v>
      </c>
      <c r="E34" s="57">
        <f>+E35+E53</f>
        <v>1365510</v>
      </c>
      <c r="F34" s="57">
        <f>+F35+F53</f>
        <v>184964.48000000001</v>
      </c>
      <c r="G34" s="57">
        <f>+G35+G53</f>
        <v>1550474.48</v>
      </c>
    </row>
    <row r="35" spans="1:8" ht="15.75" customHeight="1" x14ac:dyDescent="0.25">
      <c r="A35" s="10">
        <v>3</v>
      </c>
      <c r="B35" s="10"/>
      <c r="C35" s="10"/>
      <c r="D35" s="10" t="s">
        <v>21</v>
      </c>
      <c r="E35" s="8">
        <f>+E36+E40+E47+E51</f>
        <v>1360200</v>
      </c>
      <c r="F35" s="8">
        <f>+F36+F40+F47+F51</f>
        <v>169957.64</v>
      </c>
      <c r="G35" s="8">
        <f>+G36+G40+G47+G51</f>
        <v>1530157.64</v>
      </c>
    </row>
    <row r="36" spans="1:8" ht="15.75" customHeight="1" x14ac:dyDescent="0.25">
      <c r="A36" s="10"/>
      <c r="B36" s="15">
        <v>31</v>
      </c>
      <c r="C36" s="15"/>
      <c r="D36" s="15" t="s">
        <v>22</v>
      </c>
      <c r="E36" s="8">
        <f>SUM(E37:E39)</f>
        <v>1059790</v>
      </c>
      <c r="F36" s="8">
        <f>+G36-E36</f>
        <v>114210</v>
      </c>
      <c r="G36" s="8">
        <f t="shared" ref="G36" si="6">SUM(G37:G39)</f>
        <v>1174000</v>
      </c>
    </row>
    <row r="37" spans="1:8" x14ac:dyDescent="0.25">
      <c r="A37" s="11"/>
      <c r="B37" s="12"/>
      <c r="C37" s="12">
        <v>11</v>
      </c>
      <c r="D37" s="12" t="s">
        <v>18</v>
      </c>
      <c r="E37" s="58">
        <v>83350</v>
      </c>
      <c r="F37" s="8">
        <f t="shared" ref="F37:F58" si="7">+G37-E37</f>
        <v>14150</v>
      </c>
      <c r="G37" s="58">
        <v>97500</v>
      </c>
    </row>
    <row r="38" spans="1:8" x14ac:dyDescent="0.25">
      <c r="A38" s="11"/>
      <c r="B38" s="12"/>
      <c r="C38" s="12">
        <v>52</v>
      </c>
      <c r="D38" s="12" t="s">
        <v>94</v>
      </c>
      <c r="E38" s="58">
        <v>973790</v>
      </c>
      <c r="F38" s="8">
        <f t="shared" si="7"/>
        <v>96210</v>
      </c>
      <c r="G38" s="58">
        <v>1070000</v>
      </c>
    </row>
    <row r="39" spans="1:8" x14ac:dyDescent="0.25">
      <c r="A39" s="11"/>
      <c r="B39" s="12"/>
      <c r="C39" s="12">
        <v>54</v>
      </c>
      <c r="D39" s="12" t="s">
        <v>95</v>
      </c>
      <c r="E39" s="58">
        <v>2650</v>
      </c>
      <c r="F39" s="8">
        <f t="shared" si="7"/>
        <v>3850</v>
      </c>
      <c r="G39" s="58">
        <v>6500</v>
      </c>
    </row>
    <row r="40" spans="1:8" x14ac:dyDescent="0.25">
      <c r="A40" s="11"/>
      <c r="B40" s="11">
        <v>32</v>
      </c>
      <c r="C40" s="12"/>
      <c r="D40" s="11" t="s">
        <v>34</v>
      </c>
      <c r="E40" s="8">
        <f>+E41+E42+E44+E45+E46</f>
        <v>196420</v>
      </c>
      <c r="F40" s="8">
        <f t="shared" si="7"/>
        <v>46741.260000000009</v>
      </c>
      <c r="G40" s="8">
        <f>+G41+G42+G44+G45+G46+G43</f>
        <v>243161.26</v>
      </c>
      <c r="H40" s="56">
        <f>214805.49+28355.77-G40</f>
        <v>0</v>
      </c>
    </row>
    <row r="41" spans="1:8" x14ac:dyDescent="0.25">
      <c r="A41" s="11"/>
      <c r="B41" s="12"/>
      <c r="C41" s="12">
        <v>11</v>
      </c>
      <c r="D41" s="12" t="s">
        <v>18</v>
      </c>
      <c r="E41" s="58">
        <f>31840+25210</f>
        <v>57050</v>
      </c>
      <c r="F41" s="8">
        <f t="shared" si="7"/>
        <v>30355.259999999995</v>
      </c>
      <c r="G41" s="58">
        <f>28355.77+59049.49</f>
        <v>87405.26</v>
      </c>
    </row>
    <row r="42" spans="1:8" x14ac:dyDescent="0.25">
      <c r="A42" s="11"/>
      <c r="B42" s="12"/>
      <c r="C42" s="12">
        <v>21</v>
      </c>
      <c r="D42" s="18" t="s">
        <v>98</v>
      </c>
      <c r="E42" s="58">
        <v>660</v>
      </c>
      <c r="F42" s="8">
        <f t="shared" si="7"/>
        <v>340</v>
      </c>
      <c r="G42" s="58">
        <v>1000</v>
      </c>
    </row>
    <row r="43" spans="1:8" x14ac:dyDescent="0.25">
      <c r="A43" s="11"/>
      <c r="B43" s="12"/>
      <c r="C43" s="12">
        <v>51</v>
      </c>
      <c r="D43" s="18" t="s">
        <v>137</v>
      </c>
      <c r="E43" s="58"/>
      <c r="F43" s="8"/>
      <c r="G43" s="58">
        <v>8340</v>
      </c>
    </row>
    <row r="44" spans="1:8" x14ac:dyDescent="0.25">
      <c r="A44" s="11"/>
      <c r="B44" s="12"/>
      <c r="C44" s="12">
        <v>52</v>
      </c>
      <c r="D44" s="12" t="s">
        <v>94</v>
      </c>
      <c r="E44" s="58">
        <v>134620</v>
      </c>
      <c r="F44" s="8">
        <f t="shared" si="7"/>
        <v>6096</v>
      </c>
      <c r="G44" s="58">
        <v>140716</v>
      </c>
    </row>
    <row r="45" spans="1:8" ht="25.5" x14ac:dyDescent="0.25">
      <c r="A45" s="11"/>
      <c r="B45" s="12"/>
      <c r="C45" s="12">
        <v>43</v>
      </c>
      <c r="D45" s="17" t="s">
        <v>48</v>
      </c>
      <c r="E45" s="58">
        <v>1990</v>
      </c>
      <c r="F45" s="8">
        <f t="shared" si="7"/>
        <v>210</v>
      </c>
      <c r="G45" s="58">
        <v>2200</v>
      </c>
    </row>
    <row r="46" spans="1:8" x14ac:dyDescent="0.25">
      <c r="A46" s="11"/>
      <c r="B46" s="59"/>
      <c r="C46" s="12">
        <v>31</v>
      </c>
      <c r="D46" s="18" t="s">
        <v>38</v>
      </c>
      <c r="E46" s="58">
        <v>2100</v>
      </c>
      <c r="F46" s="8">
        <f t="shared" si="7"/>
        <v>1400</v>
      </c>
      <c r="G46" s="58">
        <v>3500</v>
      </c>
    </row>
    <row r="47" spans="1:8" ht="38.25" x14ac:dyDescent="0.25">
      <c r="A47" s="11"/>
      <c r="B47" s="11">
        <v>37</v>
      </c>
      <c r="C47" s="12"/>
      <c r="D47" s="63" t="s">
        <v>88</v>
      </c>
      <c r="E47" s="8">
        <f>+E48+E49+E50</f>
        <v>102990</v>
      </c>
      <c r="F47" s="8">
        <f t="shared" si="7"/>
        <v>9030</v>
      </c>
      <c r="G47" s="8">
        <f t="shared" ref="G47" si="8">+G48+G49+G50</f>
        <v>112020</v>
      </c>
    </row>
    <row r="48" spans="1:8" x14ac:dyDescent="0.25">
      <c r="A48" s="11"/>
      <c r="B48" s="59"/>
      <c r="C48" s="12">
        <v>11</v>
      </c>
      <c r="D48" s="12" t="s">
        <v>18</v>
      </c>
      <c r="E48" s="8">
        <v>8360</v>
      </c>
      <c r="F48" s="8">
        <f t="shared" si="7"/>
        <v>2000</v>
      </c>
      <c r="G48" s="58">
        <v>10360</v>
      </c>
    </row>
    <row r="49" spans="1:8" x14ac:dyDescent="0.25">
      <c r="A49" s="11"/>
      <c r="B49" s="59"/>
      <c r="C49" s="12">
        <v>52</v>
      </c>
      <c r="D49" s="12" t="s">
        <v>94</v>
      </c>
      <c r="E49" s="8">
        <v>87460</v>
      </c>
      <c r="F49" s="8">
        <f t="shared" si="7"/>
        <v>8700</v>
      </c>
      <c r="G49" s="58">
        <v>96160</v>
      </c>
    </row>
    <row r="50" spans="1:8" x14ac:dyDescent="0.25">
      <c r="A50" s="11"/>
      <c r="B50" s="59"/>
      <c r="C50" s="12">
        <v>54</v>
      </c>
      <c r="D50" s="12" t="s">
        <v>95</v>
      </c>
      <c r="E50" s="8">
        <v>7170</v>
      </c>
      <c r="F50" s="8">
        <f t="shared" si="7"/>
        <v>-1670</v>
      </c>
      <c r="G50" s="58">
        <v>5500</v>
      </c>
    </row>
    <row r="51" spans="1:8" x14ac:dyDescent="0.25">
      <c r="A51" s="11"/>
      <c r="B51" s="11">
        <v>34</v>
      </c>
      <c r="C51" s="12"/>
      <c r="D51" s="63" t="s">
        <v>69</v>
      </c>
      <c r="E51" s="8">
        <f>+E52</f>
        <v>1000</v>
      </c>
      <c r="F51" s="8">
        <f t="shared" si="7"/>
        <v>-23.620000000000118</v>
      </c>
      <c r="G51" s="8">
        <f t="shared" ref="G51" si="9">+G52</f>
        <v>976.37999999999988</v>
      </c>
    </row>
    <row r="52" spans="1:8" x14ac:dyDescent="0.25">
      <c r="A52" s="11"/>
      <c r="B52" s="59"/>
      <c r="C52" s="12">
        <v>11</v>
      </c>
      <c r="D52" s="12" t="s">
        <v>18</v>
      </c>
      <c r="E52" s="58">
        <v>1000</v>
      </c>
      <c r="F52" s="8">
        <f t="shared" si="7"/>
        <v>-23.620000000000118</v>
      </c>
      <c r="G52" s="58">
        <f>371.2+605.18</f>
        <v>976.37999999999988</v>
      </c>
    </row>
    <row r="53" spans="1:8" ht="25.5" x14ac:dyDescent="0.25">
      <c r="A53" s="13">
        <v>4</v>
      </c>
      <c r="B53" s="14"/>
      <c r="C53" s="14"/>
      <c r="D53" s="27" t="s">
        <v>23</v>
      </c>
      <c r="E53" s="8">
        <f>+E54+E56</f>
        <v>5310</v>
      </c>
      <c r="F53" s="8">
        <f t="shared" ref="F53:G53" si="10">+F54+F56</f>
        <v>15006.84</v>
      </c>
      <c r="G53" s="8">
        <f t="shared" si="10"/>
        <v>20316.84</v>
      </c>
      <c r="H53" s="56">
        <f>+G53-20316.84</f>
        <v>0</v>
      </c>
    </row>
    <row r="54" spans="1:8" ht="38.25" x14ac:dyDescent="0.25">
      <c r="A54" s="15"/>
      <c r="B54" s="11">
        <v>41</v>
      </c>
      <c r="C54" s="12"/>
      <c r="D54" s="63" t="s">
        <v>138</v>
      </c>
      <c r="E54" s="8">
        <f>+E55</f>
        <v>0</v>
      </c>
      <c r="F54" s="8">
        <f t="shared" ref="F54" si="11">+F55</f>
        <v>11126.84</v>
      </c>
      <c r="G54" s="8">
        <f t="shared" ref="G54" si="12">+G55</f>
        <v>11126.84</v>
      </c>
    </row>
    <row r="55" spans="1:8" x14ac:dyDescent="0.25">
      <c r="A55" s="11"/>
      <c r="B55" s="12"/>
      <c r="C55" s="12">
        <v>11</v>
      </c>
      <c r="D55" s="12" t="s">
        <v>18</v>
      </c>
      <c r="E55" s="58">
        <v>0</v>
      </c>
      <c r="F55" s="8">
        <f t="shared" si="7"/>
        <v>11126.84</v>
      </c>
      <c r="G55" s="58">
        <v>11126.84</v>
      </c>
    </row>
    <row r="56" spans="1:8" ht="38.25" x14ac:dyDescent="0.25">
      <c r="A56" s="15"/>
      <c r="B56" s="11">
        <v>42</v>
      </c>
      <c r="C56" s="12"/>
      <c r="D56" s="63" t="s">
        <v>49</v>
      </c>
      <c r="E56" s="8">
        <f>+E58</f>
        <v>5310</v>
      </c>
      <c r="F56" s="8">
        <f t="shared" si="7"/>
        <v>3880</v>
      </c>
      <c r="G56" s="8">
        <f>+G57+G58</f>
        <v>9190</v>
      </c>
    </row>
    <row r="57" spans="1:8" x14ac:dyDescent="0.25">
      <c r="A57" s="11"/>
      <c r="B57" s="12"/>
      <c r="C57" s="12">
        <v>51</v>
      </c>
      <c r="D57" s="18" t="s">
        <v>137</v>
      </c>
      <c r="E57" s="58"/>
      <c r="F57" s="8">
        <f t="shared" si="7"/>
        <v>7200</v>
      </c>
      <c r="G57" s="58">
        <v>7200</v>
      </c>
    </row>
    <row r="58" spans="1:8" x14ac:dyDescent="0.25">
      <c r="A58" s="11"/>
      <c r="B58" s="59"/>
      <c r="C58" s="12">
        <v>52</v>
      </c>
      <c r="D58" s="12" t="s">
        <v>94</v>
      </c>
      <c r="E58" s="8">
        <v>5310</v>
      </c>
      <c r="F58" s="8">
        <f t="shared" si="7"/>
        <v>-3320</v>
      </c>
      <c r="G58" s="58">
        <v>1990</v>
      </c>
    </row>
    <row r="60" spans="1:8" x14ac:dyDescent="0.25">
      <c r="G60" s="96">
        <f>+G34-1550474.48</f>
        <v>0</v>
      </c>
    </row>
  </sheetData>
  <mergeCells count="5">
    <mergeCell ref="A7:G7"/>
    <mergeCell ref="A31:G31"/>
    <mergeCell ref="A1:G1"/>
    <mergeCell ref="A3:G3"/>
    <mergeCell ref="A5:G5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opLeftCell="A4" workbookViewId="0">
      <selection activeCell="A4" sqref="A4:D16"/>
    </sheetView>
  </sheetViews>
  <sheetFormatPr defaultRowHeight="15" x14ac:dyDescent="0.25"/>
  <cols>
    <col min="1" max="1" width="37.7109375" customWidth="1"/>
    <col min="2" max="4" width="25.28515625" customWidth="1"/>
  </cols>
  <sheetData>
    <row r="1" spans="1:11" ht="42" customHeight="1" x14ac:dyDescent="0.25">
      <c r="A1" s="151" t="s">
        <v>52</v>
      </c>
      <c r="B1" s="151"/>
      <c r="C1" s="151"/>
      <c r="D1" s="151"/>
      <c r="E1" s="151"/>
      <c r="F1" s="151"/>
      <c r="G1" s="151"/>
    </row>
    <row r="2" spans="1:11" ht="18" customHeight="1" x14ac:dyDescent="0.25">
      <c r="A2" s="4"/>
      <c r="B2" s="4"/>
      <c r="C2" s="4"/>
      <c r="D2" s="4"/>
    </row>
    <row r="3" spans="1:11" ht="15.75" x14ac:dyDescent="0.25">
      <c r="A3" s="151" t="s">
        <v>31</v>
      </c>
      <c r="B3" s="151"/>
      <c r="C3" s="153"/>
      <c r="D3" s="153"/>
    </row>
    <row r="4" spans="1:11" ht="18" x14ac:dyDescent="0.25">
      <c r="A4" s="4"/>
      <c r="B4" s="4"/>
      <c r="C4" s="5"/>
      <c r="D4" s="5"/>
    </row>
    <row r="5" spans="1:11" ht="18" customHeight="1" x14ac:dyDescent="0.25">
      <c r="A5" s="151" t="s">
        <v>13</v>
      </c>
      <c r="B5" s="152"/>
      <c r="C5" s="152"/>
      <c r="D5" s="152"/>
    </row>
    <row r="6" spans="1:11" ht="18" x14ac:dyDescent="0.25">
      <c r="A6" s="4"/>
      <c r="B6" s="4"/>
      <c r="C6" s="5"/>
      <c r="D6" s="5"/>
    </row>
    <row r="7" spans="1:11" ht="15.75" x14ac:dyDescent="0.25">
      <c r="A7" s="151" t="s">
        <v>24</v>
      </c>
      <c r="B7" s="164"/>
      <c r="C7" s="164"/>
      <c r="D7" s="164"/>
    </row>
    <row r="8" spans="1:11" ht="18" x14ac:dyDescent="0.25">
      <c r="A8" s="4"/>
      <c r="B8" s="4"/>
      <c r="C8" s="5"/>
      <c r="D8" s="5"/>
    </row>
    <row r="9" spans="1:11" ht="38.25" x14ac:dyDescent="0.25">
      <c r="A9" s="22" t="s">
        <v>25</v>
      </c>
      <c r="B9" s="22" t="s">
        <v>43</v>
      </c>
      <c r="C9" s="22" t="s">
        <v>102</v>
      </c>
      <c r="D9" s="22" t="s">
        <v>103</v>
      </c>
    </row>
    <row r="10" spans="1:11" ht="15.75" customHeight="1" x14ac:dyDescent="0.25">
      <c r="A10" s="10" t="s">
        <v>26</v>
      </c>
      <c r="B10" s="8">
        <f>+B11+B15</f>
        <v>1381510</v>
      </c>
      <c r="C10" s="8">
        <f t="shared" ref="C10:D10" si="0">+C11+C15</f>
        <v>168964</v>
      </c>
      <c r="D10" s="8">
        <f t="shared" si="0"/>
        <v>1550474</v>
      </c>
      <c r="E10" s="56"/>
      <c r="I10" s="56"/>
      <c r="J10" s="56"/>
      <c r="K10" s="56"/>
    </row>
    <row r="11" spans="1:11" x14ac:dyDescent="0.25">
      <c r="A11" s="10" t="s">
        <v>90</v>
      </c>
      <c r="B11" s="8">
        <f>+B12</f>
        <v>1350990</v>
      </c>
      <c r="C11" s="8">
        <f t="shared" ref="C11:D11" si="1">+C12</f>
        <v>163884</v>
      </c>
      <c r="D11" s="8">
        <f t="shared" si="1"/>
        <v>1514874</v>
      </c>
    </row>
    <row r="12" spans="1:11" x14ac:dyDescent="0.25">
      <c r="A12" s="17" t="s">
        <v>91</v>
      </c>
      <c r="B12" s="8">
        <f>+B13+B14</f>
        <v>1350990</v>
      </c>
      <c r="C12" s="8">
        <f t="shared" ref="C12:D12" si="2">+C13+C14</f>
        <v>163884</v>
      </c>
      <c r="D12" s="8">
        <f t="shared" si="2"/>
        <v>1514874</v>
      </c>
    </row>
    <row r="13" spans="1:11" x14ac:dyDescent="0.25">
      <c r="A13" s="16" t="s">
        <v>92</v>
      </c>
      <c r="B13" s="8">
        <v>1169670</v>
      </c>
      <c r="C13" s="8">
        <v>149364</v>
      </c>
      <c r="D13" s="8">
        <v>1319034</v>
      </c>
    </row>
    <row r="14" spans="1:11" x14ac:dyDescent="0.25">
      <c r="A14" s="16" t="s">
        <v>93</v>
      </c>
      <c r="B14" s="8">
        <f>102990+78330</f>
        <v>181320</v>
      </c>
      <c r="C14" s="8">
        <f t="shared" ref="C14" si="3">+D14-B14</f>
        <v>14520</v>
      </c>
      <c r="D14" s="8">
        <v>195840</v>
      </c>
      <c r="F14" s="56"/>
      <c r="G14" s="56"/>
      <c r="H14" s="56"/>
    </row>
    <row r="15" spans="1:11" x14ac:dyDescent="0.25">
      <c r="A15" s="10" t="s">
        <v>157</v>
      </c>
      <c r="B15" s="8">
        <f>+B16</f>
        <v>30520</v>
      </c>
      <c r="C15" s="8">
        <f t="shared" ref="C15:D15" si="4">+C16</f>
        <v>5080</v>
      </c>
      <c r="D15" s="8">
        <f t="shared" si="4"/>
        <v>35600</v>
      </c>
    </row>
    <row r="16" spans="1:11" x14ac:dyDescent="0.25">
      <c r="A16" s="61" t="s">
        <v>158</v>
      </c>
      <c r="B16" s="61">
        <v>30520</v>
      </c>
      <c r="C16" s="61">
        <v>5080</v>
      </c>
      <c r="D16" s="61">
        <v>35600</v>
      </c>
      <c r="E16" s="56"/>
      <c r="F16" s="56"/>
      <c r="G16" s="56"/>
      <c r="H16" s="56"/>
    </row>
  </sheetData>
  <mergeCells count="4">
    <mergeCell ref="A3:D3"/>
    <mergeCell ref="A5:D5"/>
    <mergeCell ref="A7:D7"/>
    <mergeCell ref="A1:G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workbookViewId="0">
      <selection sqref="A1:G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</cols>
  <sheetData>
    <row r="1" spans="1:7" ht="42" customHeight="1" x14ac:dyDescent="0.25">
      <c r="A1" s="151" t="s">
        <v>52</v>
      </c>
      <c r="B1" s="151"/>
      <c r="C1" s="151"/>
      <c r="D1" s="151"/>
      <c r="E1" s="151"/>
      <c r="F1" s="151"/>
      <c r="G1" s="151"/>
    </row>
    <row r="2" spans="1:7" ht="18" customHeight="1" x14ac:dyDescent="0.25">
      <c r="A2" s="4"/>
      <c r="B2" s="4"/>
      <c r="C2" s="4"/>
      <c r="D2" s="4"/>
      <c r="E2" s="4"/>
      <c r="F2" s="4"/>
      <c r="G2" s="4"/>
    </row>
    <row r="3" spans="1:7" ht="15.75" x14ac:dyDescent="0.25">
      <c r="A3" s="151" t="s">
        <v>31</v>
      </c>
      <c r="B3" s="151"/>
      <c r="C3" s="151"/>
      <c r="D3" s="151"/>
      <c r="E3" s="151"/>
      <c r="F3" s="153"/>
      <c r="G3" s="153"/>
    </row>
    <row r="4" spans="1:7" ht="18" x14ac:dyDescent="0.25">
      <c r="A4" s="4"/>
      <c r="B4" s="4"/>
      <c r="C4" s="4"/>
      <c r="D4" s="4"/>
      <c r="E4" s="4"/>
      <c r="F4" s="5"/>
      <c r="G4" s="5"/>
    </row>
    <row r="5" spans="1:7" ht="18" customHeight="1" x14ac:dyDescent="0.25">
      <c r="A5" s="151" t="s">
        <v>27</v>
      </c>
      <c r="B5" s="152"/>
      <c r="C5" s="152"/>
      <c r="D5" s="152"/>
      <c r="E5" s="152"/>
      <c r="F5" s="152"/>
      <c r="G5" s="152"/>
    </row>
    <row r="6" spans="1:7" ht="18" x14ac:dyDescent="0.25">
      <c r="A6" s="4"/>
      <c r="B6" s="4"/>
      <c r="C6" s="4"/>
      <c r="D6" s="4"/>
      <c r="E6" s="4"/>
      <c r="F6" s="5"/>
      <c r="G6" s="5"/>
    </row>
    <row r="7" spans="1:7" ht="25.5" x14ac:dyDescent="0.25">
      <c r="A7" s="22" t="s">
        <v>14</v>
      </c>
      <c r="B7" s="21" t="s">
        <v>15</v>
      </c>
      <c r="C7" s="21" t="s">
        <v>16</v>
      </c>
      <c r="D7" s="21" t="s">
        <v>51</v>
      </c>
      <c r="E7" s="22" t="s">
        <v>43</v>
      </c>
      <c r="F7" s="22" t="s">
        <v>44</v>
      </c>
      <c r="G7" s="22" t="s">
        <v>45</v>
      </c>
    </row>
    <row r="8" spans="1:7" ht="25.5" x14ac:dyDescent="0.25">
      <c r="A8" s="10">
        <v>8</v>
      </c>
      <c r="B8" s="10"/>
      <c r="C8" s="10"/>
      <c r="D8" s="10" t="s">
        <v>28</v>
      </c>
      <c r="E8" s="8"/>
      <c r="F8" s="8"/>
      <c r="G8" s="8"/>
    </row>
    <row r="9" spans="1:7" x14ac:dyDescent="0.25">
      <c r="A9" s="10"/>
      <c r="B9" s="15">
        <v>84</v>
      </c>
      <c r="C9" s="15"/>
      <c r="D9" s="15" t="s">
        <v>35</v>
      </c>
      <c r="E9" s="8"/>
      <c r="F9" s="8"/>
      <c r="G9" s="8"/>
    </row>
    <row r="10" spans="1:7" ht="25.5" x14ac:dyDescent="0.25">
      <c r="A10" s="11"/>
      <c r="B10" s="11"/>
      <c r="C10" s="12">
        <v>81</v>
      </c>
      <c r="D10" s="17" t="s">
        <v>36</v>
      </c>
      <c r="E10" s="8"/>
      <c r="F10" s="8"/>
      <c r="G10" s="8"/>
    </row>
    <row r="11" spans="1:7" ht="25.5" x14ac:dyDescent="0.25">
      <c r="A11" s="13">
        <v>5</v>
      </c>
      <c r="B11" s="14"/>
      <c r="C11" s="14"/>
      <c r="D11" s="27" t="s">
        <v>29</v>
      </c>
      <c r="E11" s="8"/>
      <c r="F11" s="8"/>
      <c r="G11" s="8"/>
    </row>
    <row r="12" spans="1:7" ht="25.5" x14ac:dyDescent="0.25">
      <c r="A12" s="15"/>
      <c r="B12" s="15">
        <v>54</v>
      </c>
      <c r="C12" s="15"/>
      <c r="D12" s="28" t="s">
        <v>37</v>
      </c>
      <c r="E12" s="8"/>
      <c r="F12" s="8"/>
      <c r="G12" s="9"/>
    </row>
    <row r="13" spans="1:7" x14ac:dyDescent="0.25">
      <c r="A13" s="15"/>
      <c r="B13" s="15"/>
      <c r="C13" s="12">
        <v>11</v>
      </c>
      <c r="D13" s="12" t="s">
        <v>18</v>
      </c>
      <c r="E13" s="8"/>
      <c r="F13" s="8"/>
      <c r="G13" s="9"/>
    </row>
    <row r="14" spans="1:7" x14ac:dyDescent="0.25">
      <c r="A14" s="15"/>
      <c r="B14" s="15"/>
      <c r="C14" s="12">
        <v>31</v>
      </c>
      <c r="D14" s="12" t="s">
        <v>38</v>
      </c>
      <c r="E14" s="8"/>
      <c r="F14" s="8"/>
      <c r="G14" s="9"/>
    </row>
  </sheetData>
  <mergeCells count="3">
    <mergeCell ref="A1:G1"/>
    <mergeCell ref="A3:G3"/>
    <mergeCell ref="A5:G5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7"/>
  <sheetViews>
    <sheetView topLeftCell="A206" workbookViewId="0">
      <selection activeCell="G245" sqref="A1:G24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7" width="25.28515625" customWidth="1"/>
    <col min="8" max="8" width="25.28515625" hidden="1" customWidth="1"/>
    <col min="9" max="9" width="10.140625" bestFit="1" customWidth="1"/>
    <col min="10" max="10" width="11.7109375" bestFit="1" customWidth="1"/>
  </cols>
  <sheetData>
    <row r="1" spans="1:11" ht="42" customHeight="1" x14ac:dyDescent="0.25">
      <c r="A1" s="97"/>
    </row>
    <row r="2" spans="1:11" ht="15.75" customHeight="1" x14ac:dyDescent="0.25">
      <c r="A2" s="219" t="s">
        <v>30</v>
      </c>
      <c r="B2" s="219"/>
      <c r="C2" s="219"/>
      <c r="D2" s="219"/>
      <c r="E2" s="219"/>
      <c r="F2" s="219"/>
      <c r="G2" s="219"/>
    </row>
    <row r="3" spans="1:11" ht="18" customHeight="1" x14ac:dyDescent="0.25">
      <c r="A3" s="97"/>
      <c r="B3" s="98"/>
      <c r="C3" s="98"/>
      <c r="D3" s="98"/>
      <c r="E3" s="98"/>
      <c r="F3" s="98"/>
      <c r="G3" s="98"/>
      <c r="H3" s="98"/>
    </row>
    <row r="4" spans="1:11" ht="32.25" customHeight="1" x14ac:dyDescent="0.25">
      <c r="A4" s="220" t="s">
        <v>145</v>
      </c>
      <c r="B4" s="220"/>
      <c r="C4" s="220"/>
      <c r="D4" s="220"/>
      <c r="E4" s="220"/>
      <c r="F4" s="220"/>
      <c r="G4" s="220"/>
    </row>
    <row r="5" spans="1:11" ht="15.75" x14ac:dyDescent="0.25">
      <c r="A5" s="99"/>
      <c r="B5" s="73"/>
      <c r="C5" s="73"/>
      <c r="D5" s="73"/>
      <c r="E5" s="73"/>
      <c r="F5" s="73"/>
      <c r="G5" s="73"/>
      <c r="H5" s="73"/>
    </row>
    <row r="6" spans="1:11" ht="18" x14ac:dyDescent="0.25">
      <c r="A6" s="26"/>
      <c r="B6" s="26"/>
      <c r="C6" s="26"/>
      <c r="D6" s="26"/>
      <c r="E6" s="26"/>
      <c r="F6" s="5"/>
      <c r="G6" s="5"/>
      <c r="H6" s="5"/>
    </row>
    <row r="7" spans="1:11" ht="36" customHeight="1" x14ac:dyDescent="0.25">
      <c r="A7" s="221" t="s">
        <v>32</v>
      </c>
      <c r="B7" s="233"/>
      <c r="C7" s="234"/>
      <c r="D7" s="21" t="s">
        <v>33</v>
      </c>
      <c r="E7" s="22" t="s">
        <v>43</v>
      </c>
      <c r="F7" s="22" t="s">
        <v>102</v>
      </c>
      <c r="G7" s="22" t="s">
        <v>103</v>
      </c>
      <c r="H7" s="22" t="s">
        <v>103</v>
      </c>
      <c r="I7" s="56"/>
      <c r="J7" s="56"/>
    </row>
    <row r="8" spans="1:11" ht="26.25" customHeight="1" x14ac:dyDescent="0.25">
      <c r="A8" s="221">
        <v>1</v>
      </c>
      <c r="B8" s="222"/>
      <c r="C8" s="222"/>
      <c r="D8" s="223"/>
      <c r="E8" s="21">
        <v>2</v>
      </c>
      <c r="F8" s="100">
        <v>3</v>
      </c>
      <c r="G8" s="100">
        <v>4</v>
      </c>
      <c r="H8" s="100">
        <v>4</v>
      </c>
    </row>
    <row r="9" spans="1:11" ht="33.75" customHeight="1" x14ac:dyDescent="0.25">
      <c r="A9" s="221">
        <v>49309</v>
      </c>
      <c r="B9" s="222"/>
      <c r="C9" s="223"/>
      <c r="D9" s="21" t="s">
        <v>139</v>
      </c>
      <c r="E9" s="101">
        <f t="shared" ref="E9:F9" si="0">+E10+E40+E153+E172+E208</f>
        <v>1381510</v>
      </c>
      <c r="F9" s="101">
        <f t="shared" si="0"/>
        <v>168964.47999999998</v>
      </c>
      <c r="G9" s="101">
        <f>+G10+G40+G153+G172+G208</f>
        <v>1550474.48</v>
      </c>
      <c r="H9" s="101">
        <f>+H10+H40+H153+H172</f>
        <v>0</v>
      </c>
      <c r="I9" s="96"/>
      <c r="J9" s="96">
        <f>+E9-SAŽETAK!F14</f>
        <v>0</v>
      </c>
      <c r="K9" s="96">
        <f>+G9-SAŽETAK!H14</f>
        <v>0</v>
      </c>
    </row>
    <row r="10" spans="1:11" ht="26.25" x14ac:dyDescent="0.25">
      <c r="A10" s="224" t="s">
        <v>53</v>
      </c>
      <c r="B10" s="225"/>
      <c r="C10" s="226"/>
      <c r="D10" s="46" t="s">
        <v>54</v>
      </c>
      <c r="E10" s="47">
        <f>+E11</f>
        <v>26210</v>
      </c>
      <c r="F10" s="102">
        <f>+G10-E10</f>
        <v>2750.9500000000007</v>
      </c>
      <c r="G10" s="102">
        <f t="shared" ref="G10:H10" si="1">+G11</f>
        <v>28960.95</v>
      </c>
      <c r="H10" s="102">
        <f t="shared" si="1"/>
        <v>0</v>
      </c>
    </row>
    <row r="11" spans="1:11" ht="26.25" x14ac:dyDescent="0.25">
      <c r="A11" s="230" t="s">
        <v>55</v>
      </c>
      <c r="B11" s="231"/>
      <c r="C11" s="232"/>
      <c r="D11" s="48" t="s">
        <v>68</v>
      </c>
      <c r="E11" s="49">
        <f>+E12</f>
        <v>26210</v>
      </c>
      <c r="F11" s="103">
        <f t="shared" ref="F11:F74" si="2">+G11-E11</f>
        <v>2750.9500000000007</v>
      </c>
      <c r="G11" s="103">
        <f>+G12</f>
        <v>28960.95</v>
      </c>
      <c r="H11" s="103">
        <f>+H12</f>
        <v>0</v>
      </c>
    </row>
    <row r="12" spans="1:11" x14ac:dyDescent="0.25">
      <c r="A12" s="227" t="s">
        <v>60</v>
      </c>
      <c r="B12" s="228"/>
      <c r="C12" s="229"/>
      <c r="D12" s="81" t="s">
        <v>18</v>
      </c>
      <c r="E12" s="43">
        <f>+E13</f>
        <v>26210</v>
      </c>
      <c r="F12" s="104">
        <f t="shared" si="2"/>
        <v>2750.9500000000007</v>
      </c>
      <c r="G12" s="104">
        <f>+G13+G38</f>
        <v>28960.95</v>
      </c>
      <c r="H12" s="104">
        <f>+H13+H38</f>
        <v>0</v>
      </c>
    </row>
    <row r="13" spans="1:11" x14ac:dyDescent="0.25">
      <c r="A13" s="168">
        <v>3</v>
      </c>
      <c r="B13" s="169"/>
      <c r="C13" s="170"/>
      <c r="D13" s="105" t="s">
        <v>21</v>
      </c>
      <c r="E13" s="106">
        <f>+E14+E15+E39</f>
        <v>26210</v>
      </c>
      <c r="F13" s="107">
        <f t="shared" si="2"/>
        <v>2750.9500000000007</v>
      </c>
      <c r="G13" s="107">
        <f>+G14+G15+G35</f>
        <v>28960.95</v>
      </c>
      <c r="H13" s="107">
        <f>+H14+H15+H35</f>
        <v>0</v>
      </c>
    </row>
    <row r="14" spans="1:11" ht="39" customHeight="1" x14ac:dyDescent="0.25">
      <c r="A14" s="174">
        <v>31</v>
      </c>
      <c r="B14" s="175"/>
      <c r="C14" s="176"/>
      <c r="D14" s="108" t="s">
        <v>22</v>
      </c>
      <c r="E14" s="64"/>
      <c r="F14" s="90">
        <f t="shared" si="2"/>
        <v>0</v>
      </c>
      <c r="G14" s="90"/>
      <c r="H14" s="90"/>
    </row>
    <row r="15" spans="1:11" ht="15" customHeight="1" x14ac:dyDescent="0.25">
      <c r="A15" s="174">
        <v>32</v>
      </c>
      <c r="B15" s="175"/>
      <c r="C15" s="176"/>
      <c r="D15" s="108" t="s">
        <v>34</v>
      </c>
      <c r="E15" s="64">
        <v>25210</v>
      </c>
      <c r="F15" s="90">
        <f t="shared" si="2"/>
        <v>3145.7700000000004</v>
      </c>
      <c r="G15" s="90">
        <f>+G16+G19+G24+G30</f>
        <v>28355.77</v>
      </c>
      <c r="H15" s="90">
        <f>+H16+H19+H24+H30</f>
        <v>0</v>
      </c>
      <c r="I15" s="56"/>
    </row>
    <row r="16" spans="1:11" ht="15" customHeight="1" x14ac:dyDescent="0.25">
      <c r="A16" s="165">
        <v>321</v>
      </c>
      <c r="B16" s="166"/>
      <c r="C16" s="167"/>
      <c r="D16" s="108" t="s">
        <v>110</v>
      </c>
      <c r="E16" s="64">
        <v>260</v>
      </c>
      <c r="F16" s="90">
        <f t="shared" si="2"/>
        <v>238.95999999999998</v>
      </c>
      <c r="G16" s="90">
        <f>418.96+80</f>
        <v>498.96</v>
      </c>
      <c r="H16" s="90">
        <f>+H18+H17</f>
        <v>0</v>
      </c>
    </row>
    <row r="17" spans="1:9" hidden="1" x14ac:dyDescent="0.25">
      <c r="A17" s="171">
        <v>3211</v>
      </c>
      <c r="B17" s="172"/>
      <c r="C17" s="173"/>
      <c r="D17" s="79" t="s">
        <v>111</v>
      </c>
      <c r="E17" s="8"/>
      <c r="F17" s="89">
        <f t="shared" si="2"/>
        <v>0</v>
      </c>
      <c r="G17" s="89"/>
      <c r="H17" s="89"/>
    </row>
    <row r="18" spans="1:9" hidden="1" x14ac:dyDescent="0.25">
      <c r="A18" s="171">
        <v>3213</v>
      </c>
      <c r="B18" s="172"/>
      <c r="C18" s="173"/>
      <c r="D18" s="79" t="s">
        <v>113</v>
      </c>
      <c r="E18" s="8"/>
      <c r="F18" s="89">
        <f t="shared" si="2"/>
        <v>0</v>
      </c>
      <c r="G18" s="89"/>
      <c r="H18" s="89"/>
    </row>
    <row r="19" spans="1:9" x14ac:dyDescent="0.25">
      <c r="A19" s="165">
        <v>322</v>
      </c>
      <c r="B19" s="166"/>
      <c r="C19" s="167"/>
      <c r="D19" s="108" t="s">
        <v>115</v>
      </c>
      <c r="E19" s="91">
        <v>14170</v>
      </c>
      <c r="F19" s="93">
        <f t="shared" si="2"/>
        <v>6958.5800000000017</v>
      </c>
      <c r="G19" s="93">
        <f>150+3464.66+17160.38+287.34+66.2</f>
        <v>21128.58</v>
      </c>
      <c r="H19" s="93">
        <f>+H20+H21+H22+H23</f>
        <v>0</v>
      </c>
      <c r="I19" s="56"/>
    </row>
    <row r="20" spans="1:9" ht="25.5" hidden="1" x14ac:dyDescent="0.25">
      <c r="A20" s="171">
        <v>3221</v>
      </c>
      <c r="B20" s="172"/>
      <c r="C20" s="173"/>
      <c r="D20" s="79" t="s">
        <v>116</v>
      </c>
      <c r="E20" s="8"/>
      <c r="F20" s="89">
        <f t="shared" si="2"/>
        <v>0</v>
      </c>
      <c r="G20" s="89"/>
      <c r="H20" s="89"/>
      <c r="I20" s="56"/>
    </row>
    <row r="21" spans="1:9" ht="15" hidden="1" customHeight="1" x14ac:dyDescent="0.25">
      <c r="A21" s="171">
        <v>3223</v>
      </c>
      <c r="B21" s="172"/>
      <c r="C21" s="173"/>
      <c r="D21" s="79" t="s">
        <v>117</v>
      </c>
      <c r="E21" s="8"/>
      <c r="F21" s="89">
        <f t="shared" si="2"/>
        <v>0</v>
      </c>
      <c r="G21" s="89"/>
      <c r="H21" s="89"/>
    </row>
    <row r="22" spans="1:9" ht="25.5" hidden="1" x14ac:dyDescent="0.25">
      <c r="A22" s="171">
        <v>3224</v>
      </c>
      <c r="B22" s="172"/>
      <c r="C22" s="173"/>
      <c r="D22" s="79" t="s">
        <v>118</v>
      </c>
      <c r="E22" s="8"/>
      <c r="F22" s="89">
        <f t="shared" si="2"/>
        <v>0</v>
      </c>
      <c r="G22" s="89"/>
      <c r="H22" s="89"/>
    </row>
    <row r="23" spans="1:9" hidden="1" x14ac:dyDescent="0.25">
      <c r="A23" s="171">
        <v>3225</v>
      </c>
      <c r="B23" s="172"/>
      <c r="C23" s="173"/>
      <c r="D23" s="79" t="s">
        <v>119</v>
      </c>
      <c r="E23" s="8"/>
      <c r="F23" s="89">
        <f t="shared" si="2"/>
        <v>0</v>
      </c>
      <c r="G23" s="89"/>
      <c r="H23" s="89"/>
    </row>
    <row r="24" spans="1:9" x14ac:dyDescent="0.25">
      <c r="A24" s="165">
        <v>323</v>
      </c>
      <c r="B24" s="166"/>
      <c r="C24" s="167"/>
      <c r="D24" s="108" t="s">
        <v>120</v>
      </c>
      <c r="E24" s="64">
        <v>7400</v>
      </c>
      <c r="F24" s="90">
        <f t="shared" si="2"/>
        <v>-3403.01</v>
      </c>
      <c r="G24" s="90">
        <f>907.61+12.3+397+1915.33+702.25+62.5</f>
        <v>3996.99</v>
      </c>
      <c r="H24" s="90">
        <f>+H25+H26+H27+H28+H29</f>
        <v>0</v>
      </c>
    </row>
    <row r="25" spans="1:9" ht="15" hidden="1" customHeight="1" x14ac:dyDescent="0.25">
      <c r="A25" s="171">
        <v>3231</v>
      </c>
      <c r="B25" s="172"/>
      <c r="C25" s="173"/>
      <c r="D25" s="79" t="s">
        <v>121</v>
      </c>
      <c r="E25" s="8"/>
      <c r="F25" s="89">
        <f t="shared" si="2"/>
        <v>0</v>
      </c>
      <c r="G25" s="89"/>
      <c r="H25" s="89"/>
    </row>
    <row r="26" spans="1:9" hidden="1" x14ac:dyDescent="0.25">
      <c r="A26" s="171">
        <v>3232</v>
      </c>
      <c r="B26" s="172"/>
      <c r="C26" s="173"/>
      <c r="D26" s="79" t="s">
        <v>122</v>
      </c>
      <c r="E26" s="8"/>
      <c r="F26" s="89">
        <f t="shared" si="2"/>
        <v>0</v>
      </c>
      <c r="G26" s="89"/>
      <c r="H26" s="89"/>
    </row>
    <row r="27" spans="1:9" hidden="1" x14ac:dyDescent="0.25">
      <c r="A27" s="171">
        <v>3234</v>
      </c>
      <c r="B27" s="172"/>
      <c r="C27" s="173"/>
      <c r="D27" s="79" t="s">
        <v>124</v>
      </c>
      <c r="E27" s="8"/>
      <c r="F27" s="89">
        <f t="shared" si="2"/>
        <v>0</v>
      </c>
      <c r="G27" s="89"/>
      <c r="H27" s="89"/>
    </row>
    <row r="28" spans="1:9" hidden="1" x14ac:dyDescent="0.25">
      <c r="A28" s="171"/>
      <c r="B28" s="172"/>
      <c r="C28" s="173">
        <v>3238</v>
      </c>
      <c r="D28" s="79" t="s">
        <v>126</v>
      </c>
      <c r="E28" s="8"/>
      <c r="F28" s="89">
        <f t="shared" si="2"/>
        <v>0</v>
      </c>
      <c r="G28" s="89"/>
      <c r="H28" s="89"/>
    </row>
    <row r="29" spans="1:9" ht="15" hidden="1" customHeight="1" x14ac:dyDescent="0.25">
      <c r="A29" s="171">
        <v>3239</v>
      </c>
      <c r="B29" s="172"/>
      <c r="C29" s="173"/>
      <c r="D29" s="79" t="s">
        <v>127</v>
      </c>
      <c r="E29" s="8"/>
      <c r="F29" s="89">
        <f t="shared" si="2"/>
        <v>0</v>
      </c>
      <c r="G29" s="89"/>
      <c r="H29" s="89"/>
    </row>
    <row r="30" spans="1:9" ht="25.5" x14ac:dyDescent="0.25">
      <c r="A30" s="165">
        <v>329</v>
      </c>
      <c r="B30" s="166"/>
      <c r="C30" s="167"/>
      <c r="D30" s="108" t="s">
        <v>128</v>
      </c>
      <c r="E30" s="64">
        <v>3390</v>
      </c>
      <c r="F30" s="90">
        <f t="shared" si="2"/>
        <v>-658.75999999999976</v>
      </c>
      <c r="G30" s="90">
        <f>2420.96+87.83+108.09+114.36</f>
        <v>2731.2400000000002</v>
      </c>
      <c r="H30" s="90">
        <f>+H31+H32+H33+H34</f>
        <v>0</v>
      </c>
    </row>
    <row r="31" spans="1:9" hidden="1" x14ac:dyDescent="0.25">
      <c r="A31" s="171">
        <v>3292</v>
      </c>
      <c r="B31" s="172"/>
      <c r="C31" s="173"/>
      <c r="D31" s="79" t="s">
        <v>129</v>
      </c>
      <c r="E31" s="8"/>
      <c r="F31" s="89">
        <f t="shared" si="2"/>
        <v>0</v>
      </c>
      <c r="G31" s="89"/>
      <c r="H31" s="89"/>
    </row>
    <row r="32" spans="1:9" hidden="1" x14ac:dyDescent="0.25">
      <c r="A32" s="171">
        <v>3293</v>
      </c>
      <c r="B32" s="172"/>
      <c r="C32" s="173"/>
      <c r="D32" s="109" t="s">
        <v>130</v>
      </c>
      <c r="E32" s="8"/>
      <c r="F32" s="89">
        <f t="shared" si="2"/>
        <v>0</v>
      </c>
      <c r="G32" s="89"/>
      <c r="H32" s="89"/>
    </row>
    <row r="33" spans="1:10" ht="15" hidden="1" customHeight="1" x14ac:dyDescent="0.25">
      <c r="A33" s="171">
        <v>3294</v>
      </c>
      <c r="B33" s="172"/>
      <c r="C33" s="173"/>
      <c r="D33" s="109" t="s">
        <v>131</v>
      </c>
      <c r="E33" s="8"/>
      <c r="F33" s="89">
        <f t="shared" si="2"/>
        <v>0</v>
      </c>
      <c r="G33" s="89"/>
      <c r="H33" s="89"/>
    </row>
    <row r="34" spans="1:10" ht="24" hidden="1" x14ac:dyDescent="0.25">
      <c r="A34" s="171">
        <v>3299</v>
      </c>
      <c r="B34" s="172"/>
      <c r="C34" s="173">
        <v>3299</v>
      </c>
      <c r="D34" s="109" t="s">
        <v>128</v>
      </c>
      <c r="E34" s="8"/>
      <c r="F34" s="89">
        <f t="shared" si="2"/>
        <v>0</v>
      </c>
      <c r="G34" s="89"/>
      <c r="H34" s="89"/>
    </row>
    <row r="35" spans="1:10" x14ac:dyDescent="0.25">
      <c r="A35" s="110">
        <v>34</v>
      </c>
      <c r="B35" s="111"/>
      <c r="C35" s="112"/>
      <c r="D35" s="108" t="s">
        <v>69</v>
      </c>
      <c r="E35" s="64">
        <v>1000</v>
      </c>
      <c r="F35" s="90">
        <f t="shared" si="2"/>
        <v>-394.82000000000005</v>
      </c>
      <c r="G35" s="90">
        <f>+G36</f>
        <v>605.17999999999995</v>
      </c>
      <c r="H35" s="90">
        <f>+H36</f>
        <v>0</v>
      </c>
    </row>
    <row r="36" spans="1:10" x14ac:dyDescent="0.25">
      <c r="A36" s="166">
        <v>343</v>
      </c>
      <c r="B36" s="166"/>
      <c r="C36" s="167"/>
      <c r="D36" s="108" t="s">
        <v>133</v>
      </c>
      <c r="E36" s="64"/>
      <c r="F36" s="90">
        <f t="shared" si="2"/>
        <v>605.17999999999995</v>
      </c>
      <c r="G36" s="90">
        <v>605.17999999999995</v>
      </c>
      <c r="H36" s="90">
        <f>+H37</f>
        <v>0</v>
      </c>
    </row>
    <row r="37" spans="1:10" ht="15" hidden="1" customHeight="1" x14ac:dyDescent="0.25">
      <c r="A37" s="171">
        <v>3431</v>
      </c>
      <c r="B37" s="172"/>
      <c r="C37" s="173"/>
      <c r="D37" s="79" t="s">
        <v>140</v>
      </c>
      <c r="E37" s="8"/>
      <c r="F37" s="89">
        <f t="shared" si="2"/>
        <v>0</v>
      </c>
      <c r="G37" s="89"/>
      <c r="H37" s="89"/>
    </row>
    <row r="38" spans="1:10" ht="24.75" customHeight="1" x14ac:dyDescent="0.25">
      <c r="A38" s="168">
        <v>4</v>
      </c>
      <c r="B38" s="169"/>
      <c r="C38" s="170"/>
      <c r="D38" s="105" t="s">
        <v>23</v>
      </c>
      <c r="E38" s="64"/>
      <c r="F38" s="90">
        <f t="shared" si="2"/>
        <v>0</v>
      </c>
      <c r="G38" s="90">
        <f>+G39</f>
        <v>0</v>
      </c>
      <c r="H38" s="90">
        <f>+H39</f>
        <v>0</v>
      </c>
    </row>
    <row r="39" spans="1:10" ht="38.25" x14ac:dyDescent="0.25">
      <c r="A39" s="165">
        <v>41</v>
      </c>
      <c r="B39" s="166"/>
      <c r="C39" s="167"/>
      <c r="D39" s="108" t="s">
        <v>138</v>
      </c>
      <c r="E39" s="64">
        <v>1000</v>
      </c>
      <c r="F39" s="90">
        <f t="shared" si="2"/>
        <v>-1000</v>
      </c>
      <c r="G39" s="90"/>
      <c r="H39" s="90">
        <v>0</v>
      </c>
    </row>
    <row r="40" spans="1:10" ht="39" x14ac:dyDescent="0.25">
      <c r="A40" s="235" t="s">
        <v>56</v>
      </c>
      <c r="B40" s="236"/>
      <c r="C40" s="237"/>
      <c r="D40" s="44" t="s">
        <v>58</v>
      </c>
      <c r="E40" s="41">
        <f>+E41+E114+E121+E128</f>
        <v>123600</v>
      </c>
      <c r="F40" s="113">
        <f t="shared" si="2"/>
        <v>53447.52999999997</v>
      </c>
      <c r="G40" s="113">
        <f>+G41+G114+G121+G128+G135</f>
        <v>177047.52999999997</v>
      </c>
      <c r="H40" s="113">
        <f>+H41+H114+H121+H128+H135</f>
        <v>0</v>
      </c>
    </row>
    <row r="41" spans="1:10" ht="39" customHeight="1" x14ac:dyDescent="0.25">
      <c r="A41" s="216" t="s">
        <v>57</v>
      </c>
      <c r="B41" s="217"/>
      <c r="C41" s="218"/>
      <c r="D41" s="45" t="s">
        <v>59</v>
      </c>
      <c r="E41" s="40">
        <f>+E42+E84+E92+E99+E108</f>
        <v>91940</v>
      </c>
      <c r="F41" s="114">
        <f t="shared" si="2"/>
        <v>25207.529999999984</v>
      </c>
      <c r="G41" s="114">
        <f>+G42+G84+G92+G99+G108</f>
        <v>117147.52999999998</v>
      </c>
      <c r="H41" s="114">
        <f>+H42+H84+H92+H99+H108</f>
        <v>0</v>
      </c>
      <c r="I41" s="96"/>
    </row>
    <row r="42" spans="1:10" ht="15" customHeight="1" x14ac:dyDescent="0.25">
      <c r="A42" s="213" t="s">
        <v>60</v>
      </c>
      <c r="B42" s="214"/>
      <c r="C42" s="215"/>
      <c r="D42" s="75" t="s">
        <v>18</v>
      </c>
      <c r="E42" s="39">
        <f>+E43</f>
        <v>77370</v>
      </c>
      <c r="F42" s="115">
        <f t="shared" si="2"/>
        <v>24577.529999999984</v>
      </c>
      <c r="G42" s="115">
        <f>+G43+G82</f>
        <v>101947.52999999998</v>
      </c>
      <c r="H42" s="115">
        <f t="shared" ref="H42" si="3">+H43</f>
        <v>0</v>
      </c>
      <c r="I42" s="96"/>
      <c r="J42" s="96"/>
    </row>
    <row r="43" spans="1:10" ht="15" customHeight="1" x14ac:dyDescent="0.25">
      <c r="A43" s="177">
        <v>3</v>
      </c>
      <c r="B43" s="178"/>
      <c r="C43" s="179"/>
      <c r="D43" s="108" t="s">
        <v>21</v>
      </c>
      <c r="E43" s="64">
        <f>+E44+E53+E79</f>
        <v>77370</v>
      </c>
      <c r="F43" s="90">
        <f t="shared" si="2"/>
        <v>13450.689999999988</v>
      </c>
      <c r="G43" s="90">
        <f>+G44+G53+G79+G76</f>
        <v>90820.689999999988</v>
      </c>
      <c r="H43" s="90">
        <f>+H44+H53+H79+H76</f>
        <v>0</v>
      </c>
    </row>
    <row r="44" spans="1:10" x14ac:dyDescent="0.25">
      <c r="A44" s="174">
        <v>31</v>
      </c>
      <c r="B44" s="175"/>
      <c r="C44" s="176"/>
      <c r="D44" s="108" t="s">
        <v>22</v>
      </c>
      <c r="E44" s="64">
        <f>+E45+E49+E51</f>
        <v>25950</v>
      </c>
      <c r="F44" s="90">
        <f t="shared" si="2"/>
        <v>2750</v>
      </c>
      <c r="G44" s="90">
        <f>+G45+G49+G51</f>
        <v>28700</v>
      </c>
      <c r="H44" s="90">
        <f>+H45+H49+H51</f>
        <v>0</v>
      </c>
    </row>
    <row r="45" spans="1:10" x14ac:dyDescent="0.25">
      <c r="A45" s="165">
        <v>311</v>
      </c>
      <c r="B45" s="166"/>
      <c r="C45" s="167"/>
      <c r="D45" s="108" t="s">
        <v>141</v>
      </c>
      <c r="E45" s="64">
        <v>20440</v>
      </c>
      <c r="F45" s="90">
        <f t="shared" si="2"/>
        <v>1060</v>
      </c>
      <c r="G45" s="90">
        <v>21500</v>
      </c>
      <c r="H45" s="90">
        <f>+H46+H47+H48</f>
        <v>0</v>
      </c>
    </row>
    <row r="46" spans="1:10" ht="63.75" hidden="1" customHeight="1" x14ac:dyDescent="0.25">
      <c r="A46" s="171">
        <v>3111</v>
      </c>
      <c r="B46" s="172"/>
      <c r="C46" s="173"/>
      <c r="D46" s="79" t="s">
        <v>104</v>
      </c>
      <c r="E46" s="8"/>
      <c r="F46" s="89">
        <f t="shared" si="2"/>
        <v>0</v>
      </c>
      <c r="G46" s="89"/>
      <c r="H46" s="89"/>
    </row>
    <row r="47" spans="1:10" ht="15" hidden="1" customHeight="1" x14ac:dyDescent="0.25">
      <c r="A47" s="171">
        <v>3113</v>
      </c>
      <c r="B47" s="172"/>
      <c r="C47" s="173"/>
      <c r="D47" s="79" t="s">
        <v>105</v>
      </c>
      <c r="E47" s="8"/>
      <c r="F47" s="89">
        <f t="shared" si="2"/>
        <v>0</v>
      </c>
      <c r="G47" s="89"/>
      <c r="H47" s="89"/>
    </row>
    <row r="48" spans="1:10" ht="15" hidden="1" customHeight="1" x14ac:dyDescent="0.25">
      <c r="A48" s="171">
        <v>3114</v>
      </c>
      <c r="B48" s="172"/>
      <c r="C48" s="173"/>
      <c r="D48" s="79" t="s">
        <v>106</v>
      </c>
      <c r="E48" s="8"/>
      <c r="F48" s="89">
        <f t="shared" si="2"/>
        <v>0</v>
      </c>
      <c r="G48" s="89"/>
      <c r="H48" s="89"/>
    </row>
    <row r="49" spans="1:10" ht="15" customHeight="1" x14ac:dyDescent="0.25">
      <c r="A49" s="165">
        <v>312</v>
      </c>
      <c r="B49" s="166"/>
      <c r="C49" s="167"/>
      <c r="D49" s="108" t="s">
        <v>107</v>
      </c>
      <c r="E49" s="64">
        <f>460+1730</f>
        <v>2190</v>
      </c>
      <c r="F49" s="90">
        <f t="shared" si="2"/>
        <v>1410</v>
      </c>
      <c r="G49" s="90">
        <f>600+3000</f>
        <v>3600</v>
      </c>
      <c r="H49" s="90">
        <f>+H50</f>
        <v>0</v>
      </c>
    </row>
    <row r="50" spans="1:10" ht="38.25" hidden="1" customHeight="1" x14ac:dyDescent="0.25">
      <c r="A50" s="171">
        <v>3121</v>
      </c>
      <c r="B50" s="172"/>
      <c r="C50" s="173"/>
      <c r="D50" s="79" t="s">
        <v>107</v>
      </c>
      <c r="E50" s="8"/>
      <c r="F50" s="89">
        <f t="shared" si="2"/>
        <v>0</v>
      </c>
      <c r="G50" s="89"/>
      <c r="H50" s="89"/>
    </row>
    <row r="51" spans="1:10" x14ac:dyDescent="0.25">
      <c r="A51" s="165">
        <v>313</v>
      </c>
      <c r="B51" s="166"/>
      <c r="C51" s="167"/>
      <c r="D51" s="108" t="s">
        <v>108</v>
      </c>
      <c r="E51" s="64">
        <v>3320</v>
      </c>
      <c r="F51" s="90">
        <f t="shared" si="2"/>
        <v>280</v>
      </c>
      <c r="G51" s="90">
        <v>3600</v>
      </c>
      <c r="H51" s="90">
        <f>+H52</f>
        <v>0</v>
      </c>
    </row>
    <row r="52" spans="1:10" s="51" customFormat="1" ht="27.75" hidden="1" customHeight="1" x14ac:dyDescent="0.25">
      <c r="A52" s="171">
        <v>3132</v>
      </c>
      <c r="B52" s="172"/>
      <c r="C52" s="173"/>
      <c r="D52" s="79" t="s">
        <v>109</v>
      </c>
      <c r="E52" s="8"/>
      <c r="F52" s="89">
        <f t="shared" si="2"/>
        <v>0</v>
      </c>
      <c r="G52" s="89"/>
      <c r="H52" s="89"/>
    </row>
    <row r="53" spans="1:10" s="51" customFormat="1" ht="27.75" customHeight="1" x14ac:dyDescent="0.25">
      <c r="A53" s="174">
        <v>32</v>
      </c>
      <c r="B53" s="175"/>
      <c r="C53" s="176"/>
      <c r="D53" s="108" t="s">
        <v>34</v>
      </c>
      <c r="E53" s="64">
        <f>31840+16000</f>
        <v>47840</v>
      </c>
      <c r="F53" s="90">
        <f t="shared" si="2"/>
        <v>8409.489999999998</v>
      </c>
      <c r="G53" s="90">
        <f>+G54+G59+G64+G71</f>
        <v>56249.49</v>
      </c>
      <c r="H53" s="90">
        <f>+H54+H59+H64+H71</f>
        <v>0</v>
      </c>
      <c r="J53" s="131"/>
    </row>
    <row r="54" spans="1:10" ht="15" customHeight="1" x14ac:dyDescent="0.25">
      <c r="A54" s="165">
        <v>321</v>
      </c>
      <c r="B54" s="166"/>
      <c r="C54" s="167"/>
      <c r="D54" s="108" t="s">
        <v>110</v>
      </c>
      <c r="E54" s="64">
        <v>1060</v>
      </c>
      <c r="F54" s="90">
        <f t="shared" si="2"/>
        <v>20</v>
      </c>
      <c r="G54" s="90">
        <f>1000+80</f>
        <v>1080</v>
      </c>
      <c r="H54" s="90">
        <f>+H56+H55+H57+H58</f>
        <v>0</v>
      </c>
    </row>
    <row r="55" spans="1:10" ht="39" hidden="1" customHeight="1" x14ac:dyDescent="0.25">
      <c r="A55" s="171">
        <v>3211</v>
      </c>
      <c r="B55" s="172"/>
      <c r="C55" s="173"/>
      <c r="D55" s="79" t="s">
        <v>111</v>
      </c>
      <c r="E55" s="8"/>
      <c r="F55" s="89">
        <f t="shared" si="2"/>
        <v>0</v>
      </c>
      <c r="G55" s="89"/>
      <c r="H55" s="89"/>
    </row>
    <row r="56" spans="1:10" ht="38.25" hidden="1" customHeight="1" x14ac:dyDescent="0.25">
      <c r="A56" s="171">
        <v>3212</v>
      </c>
      <c r="B56" s="172"/>
      <c r="C56" s="173"/>
      <c r="D56" s="79" t="s">
        <v>112</v>
      </c>
      <c r="E56" s="8"/>
      <c r="F56" s="89">
        <f t="shared" si="2"/>
        <v>0</v>
      </c>
      <c r="G56" s="89"/>
      <c r="H56" s="89"/>
    </row>
    <row r="57" spans="1:10" ht="38.25" hidden="1" customHeight="1" x14ac:dyDescent="0.25">
      <c r="A57" s="171">
        <v>3213</v>
      </c>
      <c r="B57" s="172"/>
      <c r="C57" s="173"/>
      <c r="D57" s="79" t="s">
        <v>113</v>
      </c>
      <c r="E57" s="8"/>
      <c r="F57" s="95">
        <f t="shared" si="2"/>
        <v>0</v>
      </c>
      <c r="G57" s="95"/>
      <c r="H57" s="95"/>
    </row>
    <row r="58" spans="1:10" ht="51" hidden="1" customHeight="1" x14ac:dyDescent="0.25">
      <c r="A58" s="171">
        <v>3214</v>
      </c>
      <c r="B58" s="172"/>
      <c r="C58" s="173"/>
      <c r="D58" s="79" t="s">
        <v>114</v>
      </c>
      <c r="E58" s="8"/>
      <c r="F58" s="95">
        <f t="shared" si="2"/>
        <v>0</v>
      </c>
      <c r="G58" s="95"/>
      <c r="H58" s="95"/>
    </row>
    <row r="59" spans="1:10" x14ac:dyDescent="0.25">
      <c r="A59" s="165">
        <v>322</v>
      </c>
      <c r="B59" s="166"/>
      <c r="C59" s="167"/>
      <c r="D59" s="108" t="s">
        <v>115</v>
      </c>
      <c r="E59" s="64">
        <v>19910</v>
      </c>
      <c r="F59" s="90">
        <f t="shared" si="2"/>
        <v>-3308.9199999999983</v>
      </c>
      <c r="G59" s="90">
        <v>16601.080000000002</v>
      </c>
      <c r="H59" s="90">
        <f>SUM(H60:H63)</f>
        <v>0</v>
      </c>
    </row>
    <row r="60" spans="1:10" ht="96" hidden="1" customHeight="1" x14ac:dyDescent="0.25">
      <c r="A60" s="171">
        <v>3221</v>
      </c>
      <c r="B60" s="172"/>
      <c r="C60" s="173"/>
      <c r="D60" s="79" t="s">
        <v>116</v>
      </c>
      <c r="E60" s="8"/>
      <c r="F60" s="89">
        <f t="shared" si="2"/>
        <v>0</v>
      </c>
      <c r="G60" s="89"/>
      <c r="H60" s="89"/>
    </row>
    <row r="61" spans="1:10" ht="15" hidden="1" customHeight="1" x14ac:dyDescent="0.25">
      <c r="A61" s="171">
        <v>3223</v>
      </c>
      <c r="B61" s="172"/>
      <c r="C61" s="173"/>
      <c r="D61" s="79" t="s">
        <v>117</v>
      </c>
      <c r="E61" s="8"/>
      <c r="F61" s="89">
        <f t="shared" si="2"/>
        <v>0</v>
      </c>
      <c r="G61" s="89"/>
      <c r="H61" s="89"/>
    </row>
    <row r="62" spans="1:10" ht="25.5" hidden="1" x14ac:dyDescent="0.25">
      <c r="A62" s="171">
        <v>3224</v>
      </c>
      <c r="B62" s="172"/>
      <c r="C62" s="173"/>
      <c r="D62" s="79" t="s">
        <v>118</v>
      </c>
      <c r="E62" s="8"/>
      <c r="F62" s="89">
        <f t="shared" si="2"/>
        <v>0</v>
      </c>
      <c r="G62" s="89"/>
      <c r="H62" s="89"/>
    </row>
    <row r="63" spans="1:10" ht="15" hidden="1" customHeight="1" x14ac:dyDescent="0.25">
      <c r="A63" s="171">
        <v>3225</v>
      </c>
      <c r="B63" s="172"/>
      <c r="C63" s="173"/>
      <c r="D63" s="79" t="s">
        <v>119</v>
      </c>
      <c r="E63" s="8"/>
      <c r="F63" s="89">
        <f t="shared" si="2"/>
        <v>0</v>
      </c>
      <c r="G63" s="89"/>
      <c r="H63" s="89"/>
    </row>
    <row r="64" spans="1:10" x14ac:dyDescent="0.25">
      <c r="A64" s="165">
        <v>323</v>
      </c>
      <c r="B64" s="166"/>
      <c r="C64" s="167"/>
      <c r="D64" s="108" t="s">
        <v>120</v>
      </c>
      <c r="E64" s="64">
        <v>26870</v>
      </c>
      <c r="F64" s="90">
        <f t="shared" si="2"/>
        <v>8776.0299999999988</v>
      </c>
      <c r="G64" s="90">
        <v>35646.03</v>
      </c>
      <c r="H64" s="90">
        <f>SUM(H65:H70)</f>
        <v>0</v>
      </c>
    </row>
    <row r="65" spans="1:10" hidden="1" x14ac:dyDescent="0.25">
      <c r="A65" s="171">
        <v>3231</v>
      </c>
      <c r="B65" s="172"/>
      <c r="C65" s="173"/>
      <c r="D65" s="79" t="s">
        <v>121</v>
      </c>
      <c r="E65" s="8"/>
      <c r="F65" s="89">
        <f t="shared" si="2"/>
        <v>0</v>
      </c>
      <c r="G65" s="89"/>
      <c r="H65" s="89"/>
    </row>
    <row r="66" spans="1:10" hidden="1" x14ac:dyDescent="0.25">
      <c r="A66" s="171">
        <v>3232</v>
      </c>
      <c r="B66" s="172"/>
      <c r="C66" s="173"/>
      <c r="D66" s="79" t="s">
        <v>122</v>
      </c>
      <c r="E66" s="8"/>
      <c r="F66" s="89">
        <f t="shared" si="2"/>
        <v>0</v>
      </c>
      <c r="G66" s="89"/>
      <c r="H66" s="89"/>
    </row>
    <row r="67" spans="1:10" hidden="1" x14ac:dyDescent="0.25">
      <c r="A67" s="171">
        <v>3234</v>
      </c>
      <c r="B67" s="172"/>
      <c r="C67" s="173"/>
      <c r="D67" s="79" t="s">
        <v>124</v>
      </c>
      <c r="E67" s="8"/>
      <c r="F67" s="89">
        <f t="shared" si="2"/>
        <v>0</v>
      </c>
      <c r="G67" s="89"/>
      <c r="H67" s="89"/>
    </row>
    <row r="68" spans="1:10" ht="15" hidden="1" customHeight="1" x14ac:dyDescent="0.25">
      <c r="A68" s="171">
        <v>3235</v>
      </c>
      <c r="B68" s="172"/>
      <c r="C68" s="173"/>
      <c r="D68" s="79" t="s">
        <v>125</v>
      </c>
      <c r="E68" s="8"/>
      <c r="F68" s="89">
        <f t="shared" si="2"/>
        <v>0</v>
      </c>
      <c r="G68" s="89"/>
      <c r="H68" s="89"/>
      <c r="I68" s="56"/>
    </row>
    <row r="69" spans="1:10" hidden="1" x14ac:dyDescent="0.25">
      <c r="A69" s="171">
        <v>3238</v>
      </c>
      <c r="B69" s="172"/>
      <c r="C69" s="173"/>
      <c r="D69" s="79" t="s">
        <v>126</v>
      </c>
      <c r="E69" s="8"/>
      <c r="F69" s="89">
        <f t="shared" si="2"/>
        <v>0</v>
      </c>
      <c r="G69" s="89"/>
      <c r="H69" s="89"/>
    </row>
    <row r="70" spans="1:10" hidden="1" x14ac:dyDescent="0.25">
      <c r="A70" s="171">
        <v>3239</v>
      </c>
      <c r="B70" s="172"/>
      <c r="C70" s="173"/>
      <c r="D70" s="79" t="s">
        <v>127</v>
      </c>
      <c r="E70" s="8"/>
      <c r="F70" s="89">
        <f t="shared" si="2"/>
        <v>0</v>
      </c>
      <c r="G70" s="89"/>
      <c r="H70" s="89"/>
    </row>
    <row r="71" spans="1:10" ht="25.5" x14ac:dyDescent="0.25">
      <c r="A71" s="165">
        <v>329</v>
      </c>
      <c r="B71" s="166"/>
      <c r="C71" s="167"/>
      <c r="D71" s="108" t="s">
        <v>128</v>
      </c>
      <c r="E71" s="64"/>
      <c r="F71" s="90">
        <f t="shared" si="2"/>
        <v>2922.38</v>
      </c>
      <c r="G71" s="90">
        <v>2922.38</v>
      </c>
      <c r="H71" s="90">
        <f>SUM(H72:H75)</f>
        <v>0</v>
      </c>
      <c r="J71" s="56"/>
    </row>
    <row r="72" spans="1:10" hidden="1" x14ac:dyDescent="0.25">
      <c r="A72" s="171">
        <v>3292</v>
      </c>
      <c r="B72" s="172"/>
      <c r="C72" s="173"/>
      <c r="D72" s="79" t="s">
        <v>129</v>
      </c>
      <c r="E72" s="8"/>
      <c r="F72" s="89">
        <f t="shared" si="2"/>
        <v>0</v>
      </c>
      <c r="G72" s="89"/>
      <c r="H72" s="89"/>
    </row>
    <row r="73" spans="1:10" hidden="1" x14ac:dyDescent="0.25">
      <c r="A73" s="171">
        <v>3293</v>
      </c>
      <c r="B73" s="172"/>
      <c r="C73" s="173"/>
      <c r="D73" s="109" t="s">
        <v>130</v>
      </c>
      <c r="E73" s="8"/>
      <c r="F73" s="89">
        <f t="shared" si="2"/>
        <v>0</v>
      </c>
      <c r="G73" s="89"/>
      <c r="H73" s="89"/>
    </row>
    <row r="74" spans="1:10" hidden="1" x14ac:dyDescent="0.25">
      <c r="A74" s="171">
        <v>3294</v>
      </c>
      <c r="B74" s="172"/>
      <c r="C74" s="173"/>
      <c r="D74" s="109" t="s">
        <v>131</v>
      </c>
      <c r="E74" s="8"/>
      <c r="F74" s="89">
        <f t="shared" si="2"/>
        <v>0</v>
      </c>
      <c r="G74" s="89"/>
      <c r="H74" s="89"/>
    </row>
    <row r="75" spans="1:10" ht="24" hidden="1" x14ac:dyDescent="0.25">
      <c r="A75" s="171">
        <v>3299</v>
      </c>
      <c r="B75" s="172"/>
      <c r="C75" s="173"/>
      <c r="D75" s="109" t="s">
        <v>128</v>
      </c>
      <c r="E75" s="8"/>
      <c r="F75" s="89">
        <f t="shared" ref="F75:F145" si="4">+G75-E75</f>
        <v>0</v>
      </c>
      <c r="G75" s="89"/>
      <c r="H75" s="89"/>
    </row>
    <row r="76" spans="1:10" x14ac:dyDescent="0.25">
      <c r="A76" s="110">
        <v>34</v>
      </c>
      <c r="B76" s="111"/>
      <c r="C76" s="112"/>
      <c r="D76" s="108" t="s">
        <v>69</v>
      </c>
      <c r="E76" s="64"/>
      <c r="F76" s="90">
        <f t="shared" si="4"/>
        <v>371.2</v>
      </c>
      <c r="G76" s="90">
        <f>+G77</f>
        <v>371.2</v>
      </c>
      <c r="H76" s="90">
        <f>+H77</f>
        <v>0</v>
      </c>
    </row>
    <row r="77" spans="1:10" x14ac:dyDescent="0.25">
      <c r="A77" s="165">
        <v>343</v>
      </c>
      <c r="B77" s="166"/>
      <c r="C77" s="167"/>
      <c r="D77" s="108" t="s">
        <v>133</v>
      </c>
      <c r="E77" s="64"/>
      <c r="F77" s="90">
        <f t="shared" si="4"/>
        <v>371.2</v>
      </c>
      <c r="G77" s="90">
        <v>371.2</v>
      </c>
      <c r="H77" s="90">
        <f>+H78</f>
        <v>0</v>
      </c>
    </row>
    <row r="78" spans="1:10" hidden="1" x14ac:dyDescent="0.25">
      <c r="A78" s="171">
        <v>3431</v>
      </c>
      <c r="B78" s="172"/>
      <c r="C78" s="173"/>
      <c r="D78" s="79" t="s">
        <v>140</v>
      </c>
      <c r="E78" s="8"/>
      <c r="F78" s="89">
        <f t="shared" si="4"/>
        <v>0</v>
      </c>
      <c r="G78" s="89"/>
      <c r="H78" s="89"/>
    </row>
    <row r="79" spans="1:10" ht="38.25" x14ac:dyDescent="0.25">
      <c r="A79" s="110">
        <v>37</v>
      </c>
      <c r="B79" s="111"/>
      <c r="C79" s="112"/>
      <c r="D79" s="108" t="s">
        <v>88</v>
      </c>
      <c r="E79" s="64">
        <v>3580</v>
      </c>
      <c r="F79" s="90">
        <f t="shared" si="4"/>
        <v>1920</v>
      </c>
      <c r="G79" s="90">
        <f>+G80</f>
        <v>5500</v>
      </c>
      <c r="H79" s="90">
        <f>+H80</f>
        <v>0</v>
      </c>
    </row>
    <row r="80" spans="1:10" ht="25.5" x14ac:dyDescent="0.25">
      <c r="A80" s="76">
        <v>372</v>
      </c>
      <c r="B80" s="77"/>
      <c r="C80" s="78"/>
      <c r="D80" s="79" t="s">
        <v>135</v>
      </c>
      <c r="E80" s="64">
        <v>3580</v>
      </c>
      <c r="F80" s="90">
        <f t="shared" si="4"/>
        <v>1920</v>
      </c>
      <c r="G80" s="90">
        <f>2500+3000</f>
        <v>5500</v>
      </c>
      <c r="H80" s="90">
        <f>+H81</f>
        <v>0</v>
      </c>
    </row>
    <row r="81" spans="1:8" hidden="1" x14ac:dyDescent="0.25">
      <c r="A81" s="76">
        <v>3722</v>
      </c>
      <c r="B81" s="77"/>
      <c r="C81" s="78"/>
      <c r="D81" s="79" t="s">
        <v>134</v>
      </c>
      <c r="E81" s="64"/>
      <c r="F81" s="89">
        <f t="shared" si="4"/>
        <v>0</v>
      </c>
      <c r="G81" s="89"/>
      <c r="H81" s="89"/>
    </row>
    <row r="82" spans="1:8" ht="25.5" x14ac:dyDescent="0.25">
      <c r="A82" s="168">
        <v>4</v>
      </c>
      <c r="B82" s="169"/>
      <c r="C82" s="170"/>
      <c r="D82" s="105" t="s">
        <v>23</v>
      </c>
      <c r="E82" s="64"/>
      <c r="F82" s="90">
        <f t="shared" si="4"/>
        <v>11126.84</v>
      </c>
      <c r="G82" s="90">
        <f>+G83</f>
        <v>11126.84</v>
      </c>
      <c r="H82" s="89"/>
    </row>
    <row r="83" spans="1:8" ht="38.25" x14ac:dyDescent="0.25">
      <c r="A83" s="165">
        <v>41</v>
      </c>
      <c r="B83" s="166"/>
      <c r="C83" s="167"/>
      <c r="D83" s="108" t="s">
        <v>138</v>
      </c>
      <c r="E83" s="64"/>
      <c r="F83" s="90">
        <f t="shared" si="4"/>
        <v>11126.84</v>
      </c>
      <c r="G83" s="90">
        <v>11126.84</v>
      </c>
      <c r="H83" s="89"/>
    </row>
    <row r="84" spans="1:8" x14ac:dyDescent="0.25">
      <c r="A84" s="213" t="s">
        <v>61</v>
      </c>
      <c r="B84" s="214"/>
      <c r="C84" s="215"/>
      <c r="D84" s="75" t="s">
        <v>64</v>
      </c>
      <c r="E84" s="39">
        <f>+E85</f>
        <v>9820</v>
      </c>
      <c r="F84" s="115">
        <f t="shared" si="4"/>
        <v>-1320</v>
      </c>
      <c r="G84" s="115">
        <f t="shared" ref="G84:H84" si="5">+G85</f>
        <v>8500</v>
      </c>
      <c r="H84" s="115">
        <f t="shared" si="5"/>
        <v>0</v>
      </c>
    </row>
    <row r="85" spans="1:8" x14ac:dyDescent="0.25">
      <c r="A85" s="177">
        <v>3</v>
      </c>
      <c r="B85" s="178"/>
      <c r="C85" s="179"/>
      <c r="D85" s="108" t="s">
        <v>21</v>
      </c>
      <c r="E85" s="64">
        <f>+E86+E89</f>
        <v>9820</v>
      </c>
      <c r="F85" s="90">
        <f t="shared" si="4"/>
        <v>-1320</v>
      </c>
      <c r="G85" s="90">
        <f t="shared" ref="G85" si="6">+G86+G89</f>
        <v>8500</v>
      </c>
      <c r="H85" s="90">
        <f t="shared" ref="H85" si="7">+H86+H89</f>
        <v>0</v>
      </c>
    </row>
    <row r="86" spans="1:8" x14ac:dyDescent="0.25">
      <c r="A86" s="174">
        <v>31</v>
      </c>
      <c r="B86" s="175"/>
      <c r="C86" s="176"/>
      <c r="D86" s="108" t="s">
        <v>22</v>
      </c>
      <c r="E86" s="64">
        <v>2650</v>
      </c>
      <c r="F86" s="90">
        <f t="shared" si="4"/>
        <v>350</v>
      </c>
      <c r="G86" s="90">
        <f>+G87</f>
        <v>3000</v>
      </c>
      <c r="H86" s="90">
        <f>+H87</f>
        <v>0</v>
      </c>
    </row>
    <row r="87" spans="1:8" x14ac:dyDescent="0.25">
      <c r="A87" s="165">
        <v>312</v>
      </c>
      <c r="B87" s="166"/>
      <c r="C87" s="167"/>
      <c r="D87" s="108" t="s">
        <v>107</v>
      </c>
      <c r="E87" s="64"/>
      <c r="F87" s="90">
        <f t="shared" si="4"/>
        <v>3000</v>
      </c>
      <c r="G87" s="90">
        <v>3000</v>
      </c>
      <c r="H87" s="90">
        <f>+H88</f>
        <v>0</v>
      </c>
    </row>
    <row r="88" spans="1:8" hidden="1" x14ac:dyDescent="0.25">
      <c r="A88" s="171">
        <v>3121</v>
      </c>
      <c r="B88" s="172"/>
      <c r="C88" s="173"/>
      <c r="D88" s="79" t="s">
        <v>107</v>
      </c>
      <c r="E88" s="8"/>
      <c r="F88" s="89">
        <f t="shared" si="4"/>
        <v>0</v>
      </c>
      <c r="G88" s="89"/>
      <c r="H88" s="89"/>
    </row>
    <row r="89" spans="1:8" ht="38.25" x14ac:dyDescent="0.25">
      <c r="A89" s="110">
        <v>37</v>
      </c>
      <c r="B89" s="111"/>
      <c r="C89" s="112"/>
      <c r="D89" s="108" t="s">
        <v>88</v>
      </c>
      <c r="E89" s="64">
        <v>7170</v>
      </c>
      <c r="F89" s="90">
        <f t="shared" si="4"/>
        <v>-1670</v>
      </c>
      <c r="G89" s="90">
        <f>+G90</f>
        <v>5500</v>
      </c>
      <c r="H89" s="90">
        <f>+H90</f>
        <v>0</v>
      </c>
    </row>
    <row r="90" spans="1:8" ht="25.5" x14ac:dyDescent="0.25">
      <c r="A90" s="165">
        <v>372</v>
      </c>
      <c r="B90" s="166"/>
      <c r="C90" s="167"/>
      <c r="D90" s="108" t="s">
        <v>135</v>
      </c>
      <c r="E90" s="64">
        <v>7170</v>
      </c>
      <c r="F90" s="90">
        <f t="shared" si="4"/>
        <v>-1670</v>
      </c>
      <c r="G90" s="90">
        <v>5500</v>
      </c>
      <c r="H90" s="90">
        <f>+H91</f>
        <v>0</v>
      </c>
    </row>
    <row r="91" spans="1:8" hidden="1" x14ac:dyDescent="0.25">
      <c r="A91" s="201">
        <v>3722</v>
      </c>
      <c r="B91" s="202"/>
      <c r="C91" s="203"/>
      <c r="D91" s="79" t="s">
        <v>134</v>
      </c>
      <c r="E91" s="8"/>
      <c r="F91" s="89">
        <f t="shared" si="4"/>
        <v>0</v>
      </c>
      <c r="G91" s="89"/>
      <c r="H91" s="89"/>
    </row>
    <row r="92" spans="1:8" x14ac:dyDescent="0.25">
      <c r="A92" s="213" t="s">
        <v>62</v>
      </c>
      <c r="B92" s="214"/>
      <c r="C92" s="215"/>
      <c r="D92" s="75" t="s">
        <v>63</v>
      </c>
      <c r="E92" s="39">
        <f>+E93</f>
        <v>1990</v>
      </c>
      <c r="F92" s="115">
        <f t="shared" si="4"/>
        <v>210</v>
      </c>
      <c r="G92" s="115">
        <f t="shared" ref="G92:H92" si="8">+G93</f>
        <v>2200</v>
      </c>
      <c r="H92" s="115">
        <f t="shared" si="8"/>
        <v>0</v>
      </c>
    </row>
    <row r="93" spans="1:8" x14ac:dyDescent="0.25">
      <c r="A93" s="177">
        <v>3</v>
      </c>
      <c r="B93" s="178"/>
      <c r="C93" s="179"/>
      <c r="D93" s="108" t="s">
        <v>21</v>
      </c>
      <c r="E93" s="64">
        <f>+E94+E95</f>
        <v>1990</v>
      </c>
      <c r="F93" s="90">
        <f t="shared" si="4"/>
        <v>210</v>
      </c>
      <c r="G93" s="90">
        <f t="shared" ref="G93" si="9">+G94+G95</f>
        <v>2200</v>
      </c>
      <c r="H93" s="90">
        <f t="shared" ref="H93" si="10">+H94+H95</f>
        <v>0</v>
      </c>
    </row>
    <row r="94" spans="1:8" x14ac:dyDescent="0.25">
      <c r="A94" s="174">
        <v>31</v>
      </c>
      <c r="B94" s="175"/>
      <c r="C94" s="176"/>
      <c r="D94" s="108" t="s">
        <v>22</v>
      </c>
      <c r="E94" s="64"/>
      <c r="F94" s="90">
        <f t="shared" si="4"/>
        <v>0</v>
      </c>
      <c r="G94" s="90">
        <f t="shared" ref="G94:H94" si="11">ROUND(E94*1.02,-1)</f>
        <v>0</v>
      </c>
      <c r="H94" s="90">
        <f t="shared" si="11"/>
        <v>0</v>
      </c>
    </row>
    <row r="95" spans="1:8" x14ac:dyDescent="0.25">
      <c r="A95" s="174">
        <v>32</v>
      </c>
      <c r="B95" s="175"/>
      <c r="C95" s="176"/>
      <c r="D95" s="108" t="s">
        <v>34</v>
      </c>
      <c r="E95" s="64">
        <v>1990</v>
      </c>
      <c r="F95" s="90">
        <f t="shared" si="4"/>
        <v>210</v>
      </c>
      <c r="G95" s="90">
        <f>+G96+G97</f>
        <v>2200</v>
      </c>
      <c r="H95" s="90">
        <f>+H97</f>
        <v>0</v>
      </c>
    </row>
    <row r="96" spans="1:8" x14ac:dyDescent="0.25">
      <c r="A96" s="165">
        <v>323</v>
      </c>
      <c r="B96" s="166"/>
      <c r="C96" s="167"/>
      <c r="D96" s="108" t="s">
        <v>120</v>
      </c>
      <c r="E96" s="64">
        <v>1330</v>
      </c>
      <c r="F96" s="90">
        <f t="shared" si="4"/>
        <v>170</v>
      </c>
      <c r="G96" s="90">
        <v>1500</v>
      </c>
      <c r="H96" s="90"/>
    </row>
    <row r="97" spans="1:10" ht="24" x14ac:dyDescent="0.25">
      <c r="A97" s="165">
        <v>329</v>
      </c>
      <c r="B97" s="166"/>
      <c r="C97" s="167"/>
      <c r="D97" s="92" t="s">
        <v>128</v>
      </c>
      <c r="E97" s="64">
        <v>660</v>
      </c>
      <c r="F97" s="90">
        <f t="shared" si="4"/>
        <v>40</v>
      </c>
      <c r="G97" s="90">
        <v>700</v>
      </c>
      <c r="H97" s="90">
        <f>+H98</f>
        <v>0</v>
      </c>
    </row>
    <row r="98" spans="1:10" ht="24" hidden="1" x14ac:dyDescent="0.25">
      <c r="A98" s="171">
        <v>3299</v>
      </c>
      <c r="B98" s="172"/>
      <c r="C98" s="173"/>
      <c r="D98" s="94" t="s">
        <v>128</v>
      </c>
      <c r="E98" s="8"/>
      <c r="F98" s="89">
        <f t="shared" si="4"/>
        <v>0</v>
      </c>
      <c r="G98" s="89"/>
      <c r="H98" s="89"/>
    </row>
    <row r="99" spans="1:10" x14ac:dyDescent="0.25">
      <c r="A99" s="213" t="s">
        <v>65</v>
      </c>
      <c r="B99" s="214"/>
      <c r="C99" s="215"/>
      <c r="D99" s="75" t="s">
        <v>38</v>
      </c>
      <c r="E99" s="39">
        <f>+E100</f>
        <v>2100</v>
      </c>
      <c r="F99" s="115">
        <f t="shared" si="4"/>
        <v>1400</v>
      </c>
      <c r="G99" s="115">
        <f t="shared" ref="G99:H99" si="12">+G100</f>
        <v>3500</v>
      </c>
      <c r="H99" s="115">
        <f t="shared" si="12"/>
        <v>0</v>
      </c>
    </row>
    <row r="100" spans="1:10" x14ac:dyDescent="0.25">
      <c r="A100" s="177">
        <v>3</v>
      </c>
      <c r="B100" s="178"/>
      <c r="C100" s="179"/>
      <c r="D100" s="108" t="s">
        <v>21</v>
      </c>
      <c r="E100" s="64">
        <f>+E101+E102</f>
        <v>2100</v>
      </c>
      <c r="F100" s="90">
        <f t="shared" si="4"/>
        <v>1400</v>
      </c>
      <c r="G100" s="90">
        <f t="shared" ref="G100" si="13">+G101+G102</f>
        <v>3500</v>
      </c>
      <c r="H100" s="90">
        <f t="shared" ref="H100" si="14">+H101+H102</f>
        <v>0</v>
      </c>
    </row>
    <row r="101" spans="1:10" x14ac:dyDescent="0.25">
      <c r="A101" s="174">
        <v>31</v>
      </c>
      <c r="B101" s="175"/>
      <c r="C101" s="176"/>
      <c r="D101" s="108" t="s">
        <v>22</v>
      </c>
      <c r="E101" s="64"/>
      <c r="F101" s="90">
        <f t="shared" si="4"/>
        <v>0</v>
      </c>
      <c r="G101" s="90">
        <f t="shared" ref="G101:H101" si="15">ROUND(E101*1.02,-1)</f>
        <v>0</v>
      </c>
      <c r="H101" s="90">
        <f t="shared" si="15"/>
        <v>0</v>
      </c>
    </row>
    <row r="102" spans="1:10" x14ac:dyDescent="0.25">
      <c r="A102" s="174">
        <v>32</v>
      </c>
      <c r="B102" s="175"/>
      <c r="C102" s="176"/>
      <c r="D102" s="108" t="s">
        <v>34</v>
      </c>
      <c r="E102" s="64">
        <v>2100</v>
      </c>
      <c r="F102" s="90">
        <f t="shared" si="4"/>
        <v>1400</v>
      </c>
      <c r="G102" s="90">
        <f>+G103+G104+G105+G106</f>
        <v>3500</v>
      </c>
      <c r="H102" s="90">
        <f>+H106</f>
        <v>0</v>
      </c>
    </row>
    <row r="103" spans="1:10" x14ac:dyDescent="0.25">
      <c r="A103" s="165">
        <v>321</v>
      </c>
      <c r="B103" s="166"/>
      <c r="C103" s="167"/>
      <c r="D103" s="108" t="s">
        <v>110</v>
      </c>
      <c r="E103" s="64"/>
      <c r="F103" s="90">
        <f t="shared" si="4"/>
        <v>130</v>
      </c>
      <c r="G103" s="90">
        <v>130</v>
      </c>
      <c r="H103" s="90"/>
    </row>
    <row r="104" spans="1:10" x14ac:dyDescent="0.25">
      <c r="A104" s="165">
        <v>322</v>
      </c>
      <c r="B104" s="166"/>
      <c r="C104" s="167"/>
      <c r="D104" s="108" t="s">
        <v>115</v>
      </c>
      <c r="E104" s="64">
        <f>330+800</f>
        <v>1130</v>
      </c>
      <c r="F104" s="90">
        <f t="shared" si="4"/>
        <v>570</v>
      </c>
      <c r="G104" s="90">
        <f>500+1200</f>
        <v>1700</v>
      </c>
      <c r="H104" s="90"/>
    </row>
    <row r="105" spans="1:10" x14ac:dyDescent="0.25">
      <c r="A105" s="165">
        <v>323</v>
      </c>
      <c r="B105" s="166"/>
      <c r="C105" s="167"/>
      <c r="D105" s="108" t="s">
        <v>120</v>
      </c>
      <c r="E105" s="64">
        <v>970</v>
      </c>
      <c r="F105" s="90">
        <f t="shared" si="4"/>
        <v>-620</v>
      </c>
      <c r="G105" s="90">
        <f>50+300</f>
        <v>350</v>
      </c>
      <c r="H105" s="90"/>
      <c r="J105" s="56"/>
    </row>
    <row r="106" spans="1:10" ht="24" x14ac:dyDescent="0.25">
      <c r="A106" s="165">
        <v>329</v>
      </c>
      <c r="B106" s="166"/>
      <c r="C106" s="167"/>
      <c r="D106" s="92" t="s">
        <v>128</v>
      </c>
      <c r="E106" s="64"/>
      <c r="F106" s="90">
        <f t="shared" si="4"/>
        <v>1320</v>
      </c>
      <c r="G106" s="90">
        <f>800+20+500</f>
        <v>1320</v>
      </c>
      <c r="H106" s="90">
        <f>+H107</f>
        <v>0</v>
      </c>
    </row>
    <row r="107" spans="1:10" ht="24" hidden="1" x14ac:dyDescent="0.25">
      <c r="A107" s="171">
        <v>3299</v>
      </c>
      <c r="B107" s="172"/>
      <c r="C107" s="173"/>
      <c r="D107" s="94" t="s">
        <v>128</v>
      </c>
      <c r="E107" s="8"/>
      <c r="F107" s="89">
        <f t="shared" si="4"/>
        <v>0</v>
      </c>
      <c r="G107" s="89"/>
      <c r="H107" s="89"/>
    </row>
    <row r="108" spans="1:10" x14ac:dyDescent="0.25">
      <c r="A108" s="213" t="s">
        <v>66</v>
      </c>
      <c r="B108" s="214"/>
      <c r="C108" s="215"/>
      <c r="D108" s="75" t="s">
        <v>67</v>
      </c>
      <c r="E108" s="39">
        <f>+E109</f>
        <v>660</v>
      </c>
      <c r="F108" s="115">
        <f t="shared" si="4"/>
        <v>340</v>
      </c>
      <c r="G108" s="115">
        <f t="shared" ref="G108:H108" si="16">+G109</f>
        <v>1000</v>
      </c>
      <c r="H108" s="115">
        <f t="shared" si="16"/>
        <v>0</v>
      </c>
    </row>
    <row r="109" spans="1:10" x14ac:dyDescent="0.25">
      <c r="A109" s="177">
        <v>3</v>
      </c>
      <c r="B109" s="178"/>
      <c r="C109" s="179"/>
      <c r="D109" s="108" t="s">
        <v>21</v>
      </c>
      <c r="E109" s="64">
        <f>+E110+E111</f>
        <v>660</v>
      </c>
      <c r="F109" s="90">
        <f t="shared" si="4"/>
        <v>340</v>
      </c>
      <c r="G109" s="90">
        <f t="shared" ref="G109" si="17">+G110+G111</f>
        <v>1000</v>
      </c>
      <c r="H109" s="90">
        <f t="shared" ref="H109" si="18">+H110+H111</f>
        <v>0</v>
      </c>
    </row>
    <row r="110" spans="1:10" x14ac:dyDescent="0.25">
      <c r="A110" s="174">
        <v>31</v>
      </c>
      <c r="B110" s="175"/>
      <c r="C110" s="176"/>
      <c r="D110" s="108" t="s">
        <v>22</v>
      </c>
      <c r="E110" s="64"/>
      <c r="F110" s="90">
        <f t="shared" si="4"/>
        <v>0</v>
      </c>
      <c r="G110" s="90">
        <f t="shared" ref="G110:H110" si="19">ROUND(E110*1.02,-1)</f>
        <v>0</v>
      </c>
      <c r="H110" s="90">
        <f t="shared" si="19"/>
        <v>0</v>
      </c>
    </row>
    <row r="111" spans="1:10" x14ac:dyDescent="0.25">
      <c r="A111" s="174">
        <v>32</v>
      </c>
      <c r="B111" s="175"/>
      <c r="C111" s="176"/>
      <c r="D111" s="108" t="s">
        <v>34</v>
      </c>
      <c r="E111" s="64">
        <v>660</v>
      </c>
      <c r="F111" s="90">
        <f t="shared" si="4"/>
        <v>340</v>
      </c>
      <c r="G111" s="90">
        <f>+G112</f>
        <v>1000</v>
      </c>
      <c r="H111" s="90">
        <f>+H112</f>
        <v>0</v>
      </c>
    </row>
    <row r="112" spans="1:10" x14ac:dyDescent="0.25">
      <c r="A112" s="165">
        <v>322</v>
      </c>
      <c r="B112" s="166"/>
      <c r="C112" s="167"/>
      <c r="D112" s="108" t="s">
        <v>115</v>
      </c>
      <c r="E112" s="64"/>
      <c r="F112" s="90">
        <f t="shared" si="4"/>
        <v>1000</v>
      </c>
      <c r="G112" s="90">
        <v>1000</v>
      </c>
      <c r="H112" s="90">
        <f>+H113</f>
        <v>0</v>
      </c>
    </row>
    <row r="113" spans="1:8" ht="24" x14ac:dyDescent="0.25">
      <c r="A113" s="171">
        <v>3299</v>
      </c>
      <c r="B113" s="172"/>
      <c r="C113" s="173"/>
      <c r="D113" s="94" t="s">
        <v>128</v>
      </c>
      <c r="E113" s="8"/>
      <c r="F113" s="89">
        <f t="shared" si="4"/>
        <v>0</v>
      </c>
      <c r="G113" s="89"/>
      <c r="H113" s="89"/>
    </row>
    <row r="114" spans="1:8" x14ac:dyDescent="0.25">
      <c r="A114" s="216" t="s">
        <v>70</v>
      </c>
      <c r="B114" s="217"/>
      <c r="C114" s="218"/>
      <c r="D114" s="45" t="s">
        <v>71</v>
      </c>
      <c r="E114" s="40">
        <f>+E115</f>
        <v>26880</v>
      </c>
      <c r="F114" s="114">
        <f t="shared" si="4"/>
        <v>9120</v>
      </c>
      <c r="G114" s="114">
        <f t="shared" ref="G114:H116" si="20">+G115</f>
        <v>36000</v>
      </c>
      <c r="H114" s="114">
        <f t="shared" si="20"/>
        <v>0</v>
      </c>
    </row>
    <row r="115" spans="1:8" x14ac:dyDescent="0.25">
      <c r="A115" s="213" t="s">
        <v>60</v>
      </c>
      <c r="B115" s="214"/>
      <c r="C115" s="215"/>
      <c r="D115" s="75" t="s">
        <v>18</v>
      </c>
      <c r="E115" s="39">
        <f>+E116</f>
        <v>26880</v>
      </c>
      <c r="F115" s="115">
        <f t="shared" si="4"/>
        <v>9120</v>
      </c>
      <c r="G115" s="115">
        <f t="shared" si="20"/>
        <v>36000</v>
      </c>
      <c r="H115" s="115">
        <f t="shared" si="20"/>
        <v>0</v>
      </c>
    </row>
    <row r="116" spans="1:8" x14ac:dyDescent="0.25">
      <c r="A116" s="177">
        <v>3</v>
      </c>
      <c r="B116" s="178"/>
      <c r="C116" s="179"/>
      <c r="D116" s="108" t="s">
        <v>21</v>
      </c>
      <c r="E116" s="64">
        <f>+E117</f>
        <v>26880</v>
      </c>
      <c r="F116" s="90">
        <f t="shared" si="4"/>
        <v>9120</v>
      </c>
      <c r="G116" s="90">
        <f t="shared" si="20"/>
        <v>36000</v>
      </c>
      <c r="H116" s="90">
        <f t="shared" si="20"/>
        <v>0</v>
      </c>
    </row>
    <row r="117" spans="1:8" x14ac:dyDescent="0.25">
      <c r="A117" s="174">
        <v>31</v>
      </c>
      <c r="B117" s="175"/>
      <c r="C117" s="176"/>
      <c r="D117" s="108" t="s">
        <v>22</v>
      </c>
      <c r="E117" s="64">
        <v>26880</v>
      </c>
      <c r="F117" s="90">
        <f t="shared" si="4"/>
        <v>9120</v>
      </c>
      <c r="G117" s="90">
        <f>+G118</f>
        <v>36000</v>
      </c>
      <c r="H117" s="90">
        <f>+H118</f>
        <v>0</v>
      </c>
    </row>
    <row r="118" spans="1:8" x14ac:dyDescent="0.25">
      <c r="A118" s="165">
        <v>312</v>
      </c>
      <c r="B118" s="166"/>
      <c r="C118" s="167"/>
      <c r="D118" s="108" t="s">
        <v>107</v>
      </c>
      <c r="E118" s="64">
        <v>26880</v>
      </c>
      <c r="F118" s="90">
        <f t="shared" si="4"/>
        <v>9120</v>
      </c>
      <c r="G118" s="90">
        <v>36000</v>
      </c>
      <c r="H118" s="90">
        <f>+H119</f>
        <v>0</v>
      </c>
    </row>
    <row r="119" spans="1:8" hidden="1" x14ac:dyDescent="0.25">
      <c r="A119" s="171">
        <v>3121</v>
      </c>
      <c r="B119" s="172"/>
      <c r="C119" s="173"/>
      <c r="D119" s="79" t="s">
        <v>107</v>
      </c>
      <c r="E119" s="8"/>
      <c r="F119" s="89">
        <f t="shared" si="4"/>
        <v>0</v>
      </c>
      <c r="G119" s="89"/>
      <c r="H119" s="89"/>
    </row>
    <row r="120" spans="1:8" x14ac:dyDescent="0.25">
      <c r="A120" s="174">
        <v>32</v>
      </c>
      <c r="B120" s="175"/>
      <c r="C120" s="176"/>
      <c r="D120" s="108" t="s">
        <v>34</v>
      </c>
      <c r="E120" s="64"/>
      <c r="F120" s="90">
        <f t="shared" si="4"/>
        <v>0</v>
      </c>
      <c r="G120" s="90"/>
      <c r="H120" s="90"/>
    </row>
    <row r="121" spans="1:8" ht="26.25" x14ac:dyDescent="0.25">
      <c r="A121" s="216" t="s">
        <v>72</v>
      </c>
      <c r="B121" s="217"/>
      <c r="C121" s="218"/>
      <c r="D121" s="45" t="s">
        <v>73</v>
      </c>
      <c r="E121" s="40">
        <f>+E122</f>
        <v>1460</v>
      </c>
      <c r="F121" s="114">
        <f t="shared" si="4"/>
        <v>0</v>
      </c>
      <c r="G121" s="114">
        <f t="shared" ref="G121:H122" si="21">+G122</f>
        <v>1460</v>
      </c>
      <c r="H121" s="114">
        <f t="shared" si="21"/>
        <v>0</v>
      </c>
    </row>
    <row r="122" spans="1:8" x14ac:dyDescent="0.25">
      <c r="A122" s="213" t="s">
        <v>60</v>
      </c>
      <c r="B122" s="214"/>
      <c r="C122" s="215"/>
      <c r="D122" s="75" t="s">
        <v>18</v>
      </c>
      <c r="E122" s="39">
        <f>+E123</f>
        <v>1460</v>
      </c>
      <c r="F122" s="115">
        <f t="shared" si="4"/>
        <v>0</v>
      </c>
      <c r="G122" s="115">
        <f t="shared" si="21"/>
        <v>1460</v>
      </c>
      <c r="H122" s="115">
        <f t="shared" si="21"/>
        <v>0</v>
      </c>
    </row>
    <row r="123" spans="1:8" x14ac:dyDescent="0.25">
      <c r="A123" s="177">
        <v>3</v>
      </c>
      <c r="B123" s="178"/>
      <c r="C123" s="179"/>
      <c r="D123" s="108" t="s">
        <v>21</v>
      </c>
      <c r="E123" s="64">
        <f>+E124+E125</f>
        <v>1460</v>
      </c>
      <c r="F123" s="90">
        <f t="shared" si="4"/>
        <v>0</v>
      </c>
      <c r="G123" s="90">
        <f>+G124+G125</f>
        <v>1460</v>
      </c>
      <c r="H123" s="90">
        <f>+H124+H125</f>
        <v>0</v>
      </c>
    </row>
    <row r="124" spans="1:8" x14ac:dyDescent="0.25">
      <c r="A124" s="174">
        <v>31</v>
      </c>
      <c r="B124" s="175"/>
      <c r="C124" s="176"/>
      <c r="D124" s="108" t="s">
        <v>22</v>
      </c>
      <c r="E124" s="64"/>
      <c r="F124" s="90">
        <f t="shared" si="4"/>
        <v>0</v>
      </c>
      <c r="G124" s="90"/>
      <c r="H124" s="90"/>
    </row>
    <row r="125" spans="1:8" ht="38.25" x14ac:dyDescent="0.25">
      <c r="A125" s="174">
        <v>37</v>
      </c>
      <c r="B125" s="175"/>
      <c r="C125" s="176"/>
      <c r="D125" s="108" t="s">
        <v>88</v>
      </c>
      <c r="E125" s="64">
        <v>1460</v>
      </c>
      <c r="F125" s="90">
        <f t="shared" si="4"/>
        <v>0</v>
      </c>
      <c r="G125" s="90">
        <f>+G126</f>
        <v>1460</v>
      </c>
      <c r="H125" s="90">
        <f>+H126</f>
        <v>0</v>
      </c>
    </row>
    <row r="126" spans="1:8" ht="24" x14ac:dyDescent="0.25">
      <c r="A126" s="165">
        <v>372</v>
      </c>
      <c r="B126" s="166"/>
      <c r="C126" s="167"/>
      <c r="D126" s="92" t="s">
        <v>135</v>
      </c>
      <c r="E126" s="64">
        <v>1460</v>
      </c>
      <c r="F126" s="90">
        <f t="shared" si="4"/>
        <v>0</v>
      </c>
      <c r="G126" s="90">
        <v>1460</v>
      </c>
      <c r="H126" s="90">
        <f>+H127</f>
        <v>0</v>
      </c>
    </row>
    <row r="127" spans="1:8" hidden="1" x14ac:dyDescent="0.25">
      <c r="A127" s="171">
        <v>3722</v>
      </c>
      <c r="B127" s="172"/>
      <c r="C127" s="173"/>
      <c r="D127" s="94" t="s">
        <v>134</v>
      </c>
      <c r="E127" s="8"/>
      <c r="F127" s="89">
        <f t="shared" si="4"/>
        <v>0</v>
      </c>
      <c r="G127" s="89"/>
      <c r="H127" s="89"/>
    </row>
    <row r="128" spans="1:8" x14ac:dyDescent="0.25">
      <c r="A128" s="216" t="s">
        <v>74</v>
      </c>
      <c r="B128" s="217"/>
      <c r="C128" s="218"/>
      <c r="D128" s="45" t="s">
        <v>75</v>
      </c>
      <c r="E128" s="40">
        <f>+E129</f>
        <v>3320</v>
      </c>
      <c r="F128" s="114">
        <f t="shared" si="4"/>
        <v>80</v>
      </c>
      <c r="G128" s="114">
        <f t="shared" ref="G128:H129" si="22">+G129</f>
        <v>3400</v>
      </c>
      <c r="H128" s="114">
        <f t="shared" si="22"/>
        <v>0</v>
      </c>
    </row>
    <row r="129" spans="1:13" x14ac:dyDescent="0.25">
      <c r="A129" s="213" t="s">
        <v>60</v>
      </c>
      <c r="B129" s="214"/>
      <c r="C129" s="215"/>
      <c r="D129" s="75" t="s">
        <v>18</v>
      </c>
      <c r="E129" s="39">
        <f>+E130</f>
        <v>3320</v>
      </c>
      <c r="F129" s="115">
        <f t="shared" si="4"/>
        <v>80</v>
      </c>
      <c r="G129" s="115">
        <f t="shared" si="22"/>
        <v>3400</v>
      </c>
      <c r="H129" s="115">
        <f t="shared" si="22"/>
        <v>0</v>
      </c>
    </row>
    <row r="130" spans="1:13" x14ac:dyDescent="0.25">
      <c r="A130" s="177">
        <v>3</v>
      </c>
      <c r="B130" s="178"/>
      <c r="C130" s="179"/>
      <c r="D130" s="108" t="s">
        <v>21</v>
      </c>
      <c r="E130" s="64">
        <f>+E131+E132</f>
        <v>3320</v>
      </c>
      <c r="F130" s="90">
        <f t="shared" si="4"/>
        <v>80</v>
      </c>
      <c r="G130" s="90">
        <f t="shared" ref="G130" si="23">+G131+G132</f>
        <v>3400</v>
      </c>
      <c r="H130" s="90">
        <f t="shared" ref="H130" si="24">+H131+H132</f>
        <v>0</v>
      </c>
    </row>
    <row r="131" spans="1:13" x14ac:dyDescent="0.25">
      <c r="A131" s="174">
        <v>31</v>
      </c>
      <c r="B131" s="175"/>
      <c r="C131" s="176"/>
      <c r="D131" s="108" t="s">
        <v>22</v>
      </c>
      <c r="E131" s="64"/>
      <c r="F131" s="90">
        <f t="shared" si="4"/>
        <v>0</v>
      </c>
      <c r="G131" s="90"/>
      <c r="H131" s="90"/>
    </row>
    <row r="132" spans="1:13" ht="38.25" x14ac:dyDescent="0.25">
      <c r="A132" s="174">
        <v>37</v>
      </c>
      <c r="B132" s="175"/>
      <c r="C132" s="176"/>
      <c r="D132" s="108" t="s">
        <v>88</v>
      </c>
      <c r="E132" s="64">
        <v>3320</v>
      </c>
      <c r="F132" s="90">
        <f t="shared" si="4"/>
        <v>80</v>
      </c>
      <c r="G132" s="90">
        <f>+G133</f>
        <v>3400</v>
      </c>
      <c r="H132" s="90">
        <f>+H133</f>
        <v>0</v>
      </c>
    </row>
    <row r="133" spans="1:13" ht="24" x14ac:dyDescent="0.25">
      <c r="A133" s="165">
        <v>372</v>
      </c>
      <c r="B133" s="166"/>
      <c r="C133" s="167"/>
      <c r="D133" s="92" t="s">
        <v>135</v>
      </c>
      <c r="E133" s="64">
        <v>3320</v>
      </c>
      <c r="F133" s="90">
        <f t="shared" si="4"/>
        <v>80</v>
      </c>
      <c r="G133" s="90">
        <v>3400</v>
      </c>
      <c r="H133" s="90">
        <f>+H134</f>
        <v>0</v>
      </c>
      <c r="M133" s="56"/>
    </row>
    <row r="134" spans="1:13" hidden="1" x14ac:dyDescent="0.25">
      <c r="A134" s="171">
        <v>3722</v>
      </c>
      <c r="B134" s="172"/>
      <c r="C134" s="173"/>
      <c r="D134" s="94" t="s">
        <v>134</v>
      </c>
      <c r="E134" s="8"/>
      <c r="F134" s="89">
        <f t="shared" si="4"/>
        <v>0</v>
      </c>
      <c r="G134" s="89"/>
      <c r="H134" s="89"/>
    </row>
    <row r="135" spans="1:13" x14ac:dyDescent="0.25">
      <c r="A135" s="216" t="s">
        <v>142</v>
      </c>
      <c r="B135" s="217"/>
      <c r="C135" s="218"/>
      <c r="D135" s="80" t="s">
        <v>143</v>
      </c>
      <c r="E135" s="45"/>
      <c r="F135" s="114">
        <f t="shared" si="4"/>
        <v>19040</v>
      </c>
      <c r="G135" s="114">
        <f>+G136</f>
        <v>19040</v>
      </c>
      <c r="H135" s="114">
        <f>+H136</f>
        <v>0</v>
      </c>
    </row>
    <row r="136" spans="1:13" x14ac:dyDescent="0.25">
      <c r="A136" s="213" t="s">
        <v>144</v>
      </c>
      <c r="B136" s="214"/>
      <c r="C136" s="215"/>
      <c r="D136" s="74" t="s">
        <v>143</v>
      </c>
      <c r="E136" s="75"/>
      <c r="F136" s="115">
        <f t="shared" si="4"/>
        <v>19040</v>
      </c>
      <c r="G136" s="115">
        <f>+G137+G150</f>
        <v>19040</v>
      </c>
      <c r="H136" s="115">
        <f>+H137</f>
        <v>0</v>
      </c>
    </row>
    <row r="137" spans="1:13" x14ac:dyDescent="0.25">
      <c r="A137" s="177">
        <v>3</v>
      </c>
      <c r="B137" s="178"/>
      <c r="C137" s="179"/>
      <c r="D137" s="108" t="s">
        <v>21</v>
      </c>
      <c r="E137" s="64"/>
      <c r="F137" s="90">
        <f t="shared" si="4"/>
        <v>11840</v>
      </c>
      <c r="G137" s="90">
        <f>+G138+G140</f>
        <v>11840</v>
      </c>
      <c r="H137" s="90">
        <f>+H138+H140</f>
        <v>0</v>
      </c>
    </row>
    <row r="138" spans="1:13" x14ac:dyDescent="0.25">
      <c r="A138" s="174">
        <v>31</v>
      </c>
      <c r="B138" s="175"/>
      <c r="C138" s="176"/>
      <c r="D138" s="108" t="s">
        <v>22</v>
      </c>
      <c r="E138" s="64"/>
      <c r="F138" s="90">
        <f t="shared" si="4"/>
        <v>3500</v>
      </c>
      <c r="G138" s="90">
        <f>+G139</f>
        <v>3500</v>
      </c>
      <c r="H138" s="90"/>
    </row>
    <row r="139" spans="1:13" x14ac:dyDescent="0.25">
      <c r="A139" s="165">
        <v>312</v>
      </c>
      <c r="B139" s="166"/>
      <c r="C139" s="167"/>
      <c r="D139" s="108" t="s">
        <v>107</v>
      </c>
      <c r="E139" s="64"/>
      <c r="F139" s="90">
        <f t="shared" si="4"/>
        <v>3500</v>
      </c>
      <c r="G139" s="90">
        <v>3500</v>
      </c>
      <c r="H139" s="90"/>
    </row>
    <row r="140" spans="1:13" x14ac:dyDescent="0.25">
      <c r="A140" s="174">
        <v>32</v>
      </c>
      <c r="B140" s="175"/>
      <c r="C140" s="176"/>
      <c r="D140" s="108" t="s">
        <v>34</v>
      </c>
      <c r="E140" s="64"/>
      <c r="F140" s="90">
        <f t="shared" si="4"/>
        <v>8340</v>
      </c>
      <c r="G140" s="90">
        <f>+G141+G145+G147+G149</f>
        <v>8340</v>
      </c>
      <c r="H140" s="90">
        <f>+H141+H145+H147</f>
        <v>0</v>
      </c>
    </row>
    <row r="141" spans="1:13" x14ac:dyDescent="0.25">
      <c r="A141" s="165">
        <v>321</v>
      </c>
      <c r="B141" s="166"/>
      <c r="C141" s="167"/>
      <c r="D141" s="92" t="s">
        <v>110</v>
      </c>
      <c r="E141" s="64"/>
      <c r="F141" s="90">
        <f t="shared" si="4"/>
        <v>3000</v>
      </c>
      <c r="G141" s="90">
        <v>3000</v>
      </c>
      <c r="H141" s="90">
        <f>+H142+H143+H144</f>
        <v>0</v>
      </c>
    </row>
    <row r="142" spans="1:13" hidden="1" x14ac:dyDescent="0.25">
      <c r="A142" s="171">
        <v>3211</v>
      </c>
      <c r="B142" s="172"/>
      <c r="C142" s="173"/>
      <c r="D142" s="94" t="s">
        <v>111</v>
      </c>
      <c r="E142" s="8"/>
      <c r="F142" s="89">
        <f t="shared" si="4"/>
        <v>0</v>
      </c>
      <c r="G142" s="89"/>
      <c r="H142" s="89"/>
    </row>
    <row r="143" spans="1:13" hidden="1" x14ac:dyDescent="0.25">
      <c r="A143" s="171">
        <v>3213</v>
      </c>
      <c r="B143" s="172"/>
      <c r="C143" s="173"/>
      <c r="D143" s="79" t="s">
        <v>113</v>
      </c>
      <c r="E143" s="79"/>
      <c r="F143" s="89">
        <f t="shared" si="4"/>
        <v>0</v>
      </c>
      <c r="G143" s="89"/>
      <c r="H143" s="89"/>
    </row>
    <row r="144" spans="1:13" ht="25.5" hidden="1" x14ac:dyDescent="0.25">
      <c r="A144" s="171">
        <v>3214</v>
      </c>
      <c r="B144" s="172"/>
      <c r="C144" s="173"/>
      <c r="D144" s="79" t="s">
        <v>114</v>
      </c>
      <c r="E144" s="79"/>
      <c r="F144" s="89">
        <f t="shared" si="4"/>
        <v>0</v>
      </c>
      <c r="G144" s="89"/>
      <c r="H144" s="89"/>
    </row>
    <row r="145" spans="1:8" x14ac:dyDescent="0.25">
      <c r="A145" s="165">
        <v>322</v>
      </c>
      <c r="B145" s="166"/>
      <c r="C145" s="167"/>
      <c r="D145" s="108" t="s">
        <v>115</v>
      </c>
      <c r="E145" s="108"/>
      <c r="F145" s="90">
        <f t="shared" si="4"/>
        <v>500</v>
      </c>
      <c r="G145" s="90">
        <v>500</v>
      </c>
      <c r="H145" s="90">
        <f>+H146</f>
        <v>0</v>
      </c>
    </row>
    <row r="146" spans="1:8" hidden="1" x14ac:dyDescent="0.25">
      <c r="A146" s="195">
        <v>3225</v>
      </c>
      <c r="B146" s="196"/>
      <c r="C146" s="197"/>
      <c r="D146" s="79" t="s">
        <v>119</v>
      </c>
      <c r="E146" s="79"/>
      <c r="F146" s="89">
        <f t="shared" ref="F146:F215" si="25">+G146-E146</f>
        <v>0</v>
      </c>
      <c r="G146" s="89"/>
      <c r="H146" s="89"/>
    </row>
    <row r="147" spans="1:8" x14ac:dyDescent="0.25">
      <c r="A147" s="165">
        <v>323</v>
      </c>
      <c r="B147" s="166"/>
      <c r="C147" s="167"/>
      <c r="D147" s="108" t="s">
        <v>120</v>
      </c>
      <c r="E147" s="108"/>
      <c r="F147" s="90">
        <f t="shared" si="25"/>
        <v>2240</v>
      </c>
      <c r="G147" s="90">
        <v>2240</v>
      </c>
      <c r="H147" s="90">
        <f>+H148</f>
        <v>0</v>
      </c>
    </row>
    <row r="148" spans="1:8" hidden="1" x14ac:dyDescent="0.25">
      <c r="A148" s="195">
        <v>3233</v>
      </c>
      <c r="B148" s="196"/>
      <c r="C148" s="197"/>
      <c r="D148" s="79" t="s">
        <v>123</v>
      </c>
      <c r="E148" s="79"/>
      <c r="F148" s="89">
        <f t="shared" si="25"/>
        <v>0</v>
      </c>
      <c r="G148" s="89"/>
      <c r="H148" s="89"/>
    </row>
    <row r="149" spans="1:8" ht="24" x14ac:dyDescent="0.25">
      <c r="A149" s="165">
        <v>329</v>
      </c>
      <c r="B149" s="166"/>
      <c r="C149" s="167"/>
      <c r="D149" s="92" t="s">
        <v>128</v>
      </c>
      <c r="E149" s="64"/>
      <c r="F149" s="90">
        <f t="shared" si="25"/>
        <v>2600</v>
      </c>
      <c r="G149" s="90">
        <v>2600</v>
      </c>
      <c r="H149" s="89"/>
    </row>
    <row r="150" spans="1:8" ht="25.5" x14ac:dyDescent="0.25">
      <c r="A150" s="177">
        <v>4</v>
      </c>
      <c r="B150" s="178"/>
      <c r="C150" s="179"/>
      <c r="D150" s="108" t="s">
        <v>23</v>
      </c>
      <c r="E150" s="64">
        <f>+E151</f>
        <v>0</v>
      </c>
      <c r="F150" s="90">
        <f t="shared" si="25"/>
        <v>7200</v>
      </c>
      <c r="G150" s="90">
        <f t="shared" ref="G150" si="26">+G151</f>
        <v>7200</v>
      </c>
      <c r="H150" s="89"/>
    </row>
    <row r="151" spans="1:8" ht="38.25" x14ac:dyDescent="0.25">
      <c r="A151" s="174">
        <v>42</v>
      </c>
      <c r="B151" s="175"/>
      <c r="C151" s="176"/>
      <c r="D151" s="108" t="s">
        <v>49</v>
      </c>
      <c r="E151" s="64"/>
      <c r="F151" s="90">
        <f t="shared" si="25"/>
        <v>7200</v>
      </c>
      <c r="G151" s="90">
        <f>+G152</f>
        <v>7200</v>
      </c>
      <c r="H151" s="89"/>
    </row>
    <row r="152" spans="1:8" s="51" customFormat="1" x14ac:dyDescent="0.25">
      <c r="A152" s="110">
        <v>422</v>
      </c>
      <c r="B152" s="111"/>
      <c r="C152" s="112"/>
      <c r="D152" s="108" t="s">
        <v>136</v>
      </c>
      <c r="E152" s="108"/>
      <c r="F152" s="90">
        <f t="shared" si="25"/>
        <v>7200</v>
      </c>
      <c r="G152" s="90">
        <v>7200</v>
      </c>
      <c r="H152" s="90"/>
    </row>
    <row r="153" spans="1:8" x14ac:dyDescent="0.25">
      <c r="A153" s="204" t="s">
        <v>76</v>
      </c>
      <c r="B153" s="205"/>
      <c r="C153" s="206"/>
      <c r="D153" s="82" t="s">
        <v>77</v>
      </c>
      <c r="E153" s="50">
        <f>+E154</f>
        <v>10630</v>
      </c>
      <c r="F153" s="116">
        <f t="shared" si="25"/>
        <v>-2150</v>
      </c>
      <c r="G153" s="116">
        <f t="shared" ref="G153:H154" si="27">+G154</f>
        <v>8480</v>
      </c>
      <c r="H153" s="116">
        <f t="shared" si="27"/>
        <v>0</v>
      </c>
    </row>
    <row r="154" spans="1:8" ht="25.5" x14ac:dyDescent="0.25">
      <c r="A154" s="207" t="s">
        <v>78</v>
      </c>
      <c r="B154" s="208"/>
      <c r="C154" s="209"/>
      <c r="D154" s="83" t="s">
        <v>79</v>
      </c>
      <c r="E154" s="52">
        <f>+E155</f>
        <v>10630</v>
      </c>
      <c r="F154" s="117">
        <f t="shared" si="25"/>
        <v>-2150</v>
      </c>
      <c r="G154" s="117">
        <f t="shared" si="27"/>
        <v>8480</v>
      </c>
      <c r="H154" s="117">
        <f t="shared" si="27"/>
        <v>0</v>
      </c>
    </row>
    <row r="155" spans="1:8" x14ac:dyDescent="0.25">
      <c r="A155" s="210" t="s">
        <v>80</v>
      </c>
      <c r="B155" s="211"/>
      <c r="C155" s="212"/>
      <c r="D155" s="84" t="s">
        <v>81</v>
      </c>
      <c r="E155" s="38">
        <f>+E156+E170</f>
        <v>10630</v>
      </c>
      <c r="F155" s="118">
        <f t="shared" si="25"/>
        <v>-2150</v>
      </c>
      <c r="G155" s="118">
        <f t="shared" ref="G155" si="28">+G156+G170</f>
        <v>8480</v>
      </c>
      <c r="H155" s="118">
        <f t="shared" ref="H155" si="29">+H156+H170</f>
        <v>0</v>
      </c>
    </row>
    <row r="156" spans="1:8" x14ac:dyDescent="0.25">
      <c r="A156" s="177">
        <v>3</v>
      </c>
      <c r="B156" s="178"/>
      <c r="C156" s="179"/>
      <c r="D156" s="108" t="s">
        <v>21</v>
      </c>
      <c r="E156" s="64">
        <f>+E157+E158+E167</f>
        <v>7310</v>
      </c>
      <c r="F156" s="90">
        <f t="shared" si="25"/>
        <v>1170</v>
      </c>
      <c r="G156" s="90">
        <f>+G157+G158+G167</f>
        <v>8480</v>
      </c>
      <c r="H156" s="90">
        <f>+H157+H158+H167</f>
        <v>0</v>
      </c>
    </row>
    <row r="157" spans="1:8" x14ac:dyDescent="0.25">
      <c r="A157" s="174">
        <v>31</v>
      </c>
      <c r="B157" s="175"/>
      <c r="C157" s="176"/>
      <c r="D157" s="108" t="s">
        <v>22</v>
      </c>
      <c r="E157" s="64"/>
      <c r="F157" s="90">
        <f t="shared" si="25"/>
        <v>0</v>
      </c>
      <c r="G157" s="90"/>
      <c r="H157" s="90"/>
    </row>
    <row r="158" spans="1:8" x14ac:dyDescent="0.25">
      <c r="A158" s="174">
        <v>32</v>
      </c>
      <c r="B158" s="175"/>
      <c r="C158" s="176"/>
      <c r="D158" s="108" t="s">
        <v>34</v>
      </c>
      <c r="E158" s="64">
        <v>5450</v>
      </c>
      <c r="F158" s="90">
        <f t="shared" si="25"/>
        <v>2020</v>
      </c>
      <c r="G158" s="90">
        <f>+G159+G163+G165</f>
        <v>7470</v>
      </c>
      <c r="H158" s="90">
        <f>+H159+H163+H165</f>
        <v>0</v>
      </c>
    </row>
    <row r="159" spans="1:8" x14ac:dyDescent="0.25">
      <c r="A159" s="165">
        <v>321</v>
      </c>
      <c r="B159" s="166"/>
      <c r="C159" s="167"/>
      <c r="D159" s="108" t="s">
        <v>110</v>
      </c>
      <c r="E159" s="64">
        <f>1860+800+2390</f>
        <v>5050</v>
      </c>
      <c r="F159" s="90">
        <f t="shared" si="25"/>
        <v>1190</v>
      </c>
      <c r="G159" s="90">
        <f>2000+1000+3240</f>
        <v>6240</v>
      </c>
      <c r="H159" s="90">
        <f>+H160+H161+H162</f>
        <v>0</v>
      </c>
    </row>
    <row r="160" spans="1:8" hidden="1" x14ac:dyDescent="0.25">
      <c r="A160" s="171">
        <v>3211</v>
      </c>
      <c r="B160" s="172"/>
      <c r="C160" s="173"/>
      <c r="D160" s="79" t="s">
        <v>111</v>
      </c>
      <c r="E160" s="8"/>
      <c r="F160" s="89">
        <f t="shared" si="25"/>
        <v>0</v>
      </c>
      <c r="G160" s="89"/>
      <c r="H160" s="89"/>
    </row>
    <row r="161" spans="1:10" hidden="1" x14ac:dyDescent="0.25">
      <c r="A161" s="171">
        <v>3213</v>
      </c>
      <c r="B161" s="172"/>
      <c r="C161" s="173"/>
      <c r="D161" s="79" t="s">
        <v>113</v>
      </c>
      <c r="E161" s="8"/>
      <c r="F161" s="89">
        <f t="shared" si="25"/>
        <v>0</v>
      </c>
      <c r="G161" s="89"/>
      <c r="H161" s="89"/>
    </row>
    <row r="162" spans="1:10" ht="25.5" hidden="1" x14ac:dyDescent="0.25">
      <c r="A162" s="171">
        <v>3214</v>
      </c>
      <c r="B162" s="172"/>
      <c r="C162" s="173"/>
      <c r="D162" s="79" t="s">
        <v>114</v>
      </c>
      <c r="E162" s="8"/>
      <c r="F162" s="89">
        <f t="shared" si="25"/>
        <v>0</v>
      </c>
      <c r="G162" s="89"/>
      <c r="H162" s="89"/>
    </row>
    <row r="163" spans="1:10" x14ac:dyDescent="0.25">
      <c r="A163" s="165">
        <v>322</v>
      </c>
      <c r="B163" s="166"/>
      <c r="C163" s="167"/>
      <c r="D163" s="108" t="s">
        <v>115</v>
      </c>
      <c r="E163" s="64">
        <v>400</v>
      </c>
      <c r="F163" s="90">
        <f t="shared" si="25"/>
        <v>600</v>
      </c>
      <c r="G163" s="90">
        <v>1000</v>
      </c>
      <c r="H163" s="90">
        <f>+H164</f>
        <v>0</v>
      </c>
    </row>
    <row r="164" spans="1:10" ht="25.5" hidden="1" x14ac:dyDescent="0.25">
      <c r="A164" s="171">
        <v>3221</v>
      </c>
      <c r="B164" s="172"/>
      <c r="C164" s="173"/>
      <c r="D164" s="79" t="s">
        <v>116</v>
      </c>
      <c r="E164" s="8"/>
      <c r="F164" s="89">
        <f t="shared" si="25"/>
        <v>0</v>
      </c>
      <c r="G164" s="89"/>
      <c r="H164" s="89"/>
    </row>
    <row r="165" spans="1:10" x14ac:dyDescent="0.25">
      <c r="A165" s="165">
        <v>323</v>
      </c>
      <c r="B165" s="166"/>
      <c r="C165" s="167"/>
      <c r="D165" s="108" t="s">
        <v>120</v>
      </c>
      <c r="E165" s="64"/>
      <c r="F165" s="90">
        <f t="shared" si="25"/>
        <v>230</v>
      </c>
      <c r="G165" s="90">
        <v>230</v>
      </c>
      <c r="H165" s="90">
        <f>+H166</f>
        <v>0</v>
      </c>
    </row>
    <row r="166" spans="1:10" hidden="1" x14ac:dyDescent="0.25">
      <c r="A166" s="171">
        <v>3231</v>
      </c>
      <c r="B166" s="172"/>
      <c r="C166" s="173"/>
      <c r="D166" s="79" t="s">
        <v>121</v>
      </c>
      <c r="E166" s="8"/>
      <c r="F166" s="89">
        <f t="shared" si="25"/>
        <v>0</v>
      </c>
      <c r="G166" s="89"/>
      <c r="H166" s="89"/>
    </row>
    <row r="167" spans="1:10" ht="38.25" x14ac:dyDescent="0.25">
      <c r="A167" s="110">
        <v>37</v>
      </c>
      <c r="B167" s="111"/>
      <c r="C167" s="112"/>
      <c r="D167" s="108" t="s">
        <v>88</v>
      </c>
      <c r="E167" s="64">
        <v>1860</v>
      </c>
      <c r="F167" s="90">
        <f t="shared" si="25"/>
        <v>-850</v>
      </c>
      <c r="G167" s="90">
        <f>+G168</f>
        <v>1010</v>
      </c>
      <c r="H167" s="90">
        <f>+H168</f>
        <v>0</v>
      </c>
    </row>
    <row r="168" spans="1:10" ht="25.5" x14ac:dyDescent="0.25">
      <c r="A168" s="165">
        <v>372</v>
      </c>
      <c r="B168" s="166"/>
      <c r="C168" s="167"/>
      <c r="D168" s="108" t="s">
        <v>135</v>
      </c>
      <c r="E168" s="64">
        <v>1860</v>
      </c>
      <c r="F168" s="90">
        <f t="shared" si="25"/>
        <v>-850</v>
      </c>
      <c r="G168" s="90">
        <v>1010</v>
      </c>
      <c r="H168" s="90">
        <f>+H169</f>
        <v>0</v>
      </c>
    </row>
    <row r="169" spans="1:10" hidden="1" x14ac:dyDescent="0.25">
      <c r="A169" s="201">
        <v>3722</v>
      </c>
      <c r="B169" s="202"/>
      <c r="C169" s="203"/>
      <c r="D169" s="79" t="s">
        <v>134</v>
      </c>
      <c r="E169" s="8"/>
      <c r="F169" s="89">
        <f t="shared" si="25"/>
        <v>0</v>
      </c>
      <c r="G169" s="89"/>
      <c r="H169" s="89"/>
    </row>
    <row r="170" spans="1:10" ht="25.5" x14ac:dyDescent="0.25">
      <c r="A170" s="177">
        <v>4</v>
      </c>
      <c r="B170" s="178"/>
      <c r="C170" s="179"/>
      <c r="D170" s="108" t="s">
        <v>23</v>
      </c>
      <c r="E170" s="64">
        <f>+E171</f>
        <v>3320</v>
      </c>
      <c r="F170" s="90">
        <f t="shared" si="25"/>
        <v>-3320</v>
      </c>
      <c r="G170" s="90">
        <f t="shared" ref="G170:H170" si="30">+G171</f>
        <v>0</v>
      </c>
      <c r="H170" s="90">
        <f t="shared" si="30"/>
        <v>0</v>
      </c>
    </row>
    <row r="171" spans="1:10" ht="22.5" customHeight="1" x14ac:dyDescent="0.25">
      <c r="A171" s="174">
        <v>42</v>
      </c>
      <c r="B171" s="175"/>
      <c r="C171" s="176"/>
      <c r="D171" s="108" t="s">
        <v>49</v>
      </c>
      <c r="E171" s="64">
        <v>3320</v>
      </c>
      <c r="F171" s="90">
        <f t="shared" si="25"/>
        <v>-3320</v>
      </c>
      <c r="G171" s="90"/>
      <c r="H171" s="90"/>
    </row>
    <row r="172" spans="1:10" x14ac:dyDescent="0.25">
      <c r="A172" s="198" t="s">
        <v>82</v>
      </c>
      <c r="B172" s="199"/>
      <c r="C172" s="200"/>
      <c r="D172" s="85" t="s">
        <v>83</v>
      </c>
      <c r="E172" s="54">
        <f>+E173+E191</f>
        <v>1190550</v>
      </c>
      <c r="F172" s="119">
        <f t="shared" si="25"/>
        <v>109836</v>
      </c>
      <c r="G172" s="119">
        <f>+G173+G191</f>
        <v>1300386</v>
      </c>
      <c r="H172" s="119">
        <f>+H173+H191</f>
        <v>0</v>
      </c>
      <c r="J172" s="96"/>
    </row>
    <row r="173" spans="1:10" ht="25.5" x14ac:dyDescent="0.25">
      <c r="A173" s="189" t="s">
        <v>84</v>
      </c>
      <c r="B173" s="190"/>
      <c r="C173" s="191"/>
      <c r="D173" s="86" t="s">
        <v>85</v>
      </c>
      <c r="E173" s="53">
        <f>+E174</f>
        <v>1019080</v>
      </c>
      <c r="F173" s="120">
        <f t="shared" si="25"/>
        <v>97696</v>
      </c>
      <c r="G173" s="120">
        <f t="shared" ref="G173:H174" si="31">+G174</f>
        <v>1116776</v>
      </c>
      <c r="H173" s="120">
        <f t="shared" si="31"/>
        <v>0</v>
      </c>
      <c r="I173" s="96"/>
      <c r="J173" s="96"/>
    </row>
    <row r="174" spans="1:10" x14ac:dyDescent="0.25">
      <c r="A174" s="192" t="s">
        <v>80</v>
      </c>
      <c r="B174" s="193"/>
      <c r="C174" s="194"/>
      <c r="D174" s="87" t="s">
        <v>81</v>
      </c>
      <c r="E174" s="42">
        <f>+E175</f>
        <v>1019080</v>
      </c>
      <c r="F174" s="121">
        <f t="shared" si="25"/>
        <v>97696</v>
      </c>
      <c r="G174" s="121">
        <f t="shared" si="31"/>
        <v>1116776</v>
      </c>
      <c r="H174" s="121">
        <f t="shared" si="31"/>
        <v>0</v>
      </c>
    </row>
    <row r="175" spans="1:10" x14ac:dyDescent="0.25">
      <c r="A175" s="177">
        <v>3</v>
      </c>
      <c r="B175" s="178"/>
      <c r="C175" s="179"/>
      <c r="D175" s="108" t="s">
        <v>21</v>
      </c>
      <c r="E175" s="64">
        <f>+E176+E185</f>
        <v>1019080</v>
      </c>
      <c r="F175" s="90">
        <f t="shared" si="25"/>
        <v>97696</v>
      </c>
      <c r="G175" s="90">
        <f>+G176+G185</f>
        <v>1116776</v>
      </c>
      <c r="H175" s="90">
        <f>+H176+H185</f>
        <v>0</v>
      </c>
    </row>
    <row r="176" spans="1:10" x14ac:dyDescent="0.25">
      <c r="A176" s="174">
        <v>31</v>
      </c>
      <c r="B176" s="175"/>
      <c r="C176" s="176"/>
      <c r="D176" s="108" t="s">
        <v>22</v>
      </c>
      <c r="E176" s="64">
        <v>973790</v>
      </c>
      <c r="F176" s="90">
        <f t="shared" si="25"/>
        <v>96210</v>
      </c>
      <c r="G176" s="90">
        <f>+G177+G181+G183</f>
        <v>1070000</v>
      </c>
      <c r="H176" s="90">
        <f>+H177+H181+H183</f>
        <v>0</v>
      </c>
    </row>
    <row r="177" spans="1:10" x14ac:dyDescent="0.25">
      <c r="A177" s="165">
        <v>311</v>
      </c>
      <c r="B177" s="166"/>
      <c r="C177" s="167"/>
      <c r="D177" s="108" t="s">
        <v>141</v>
      </c>
      <c r="E177" s="64">
        <v>805630</v>
      </c>
      <c r="F177" s="90">
        <f t="shared" si="25"/>
        <v>79370</v>
      </c>
      <c r="G177" s="90">
        <v>885000</v>
      </c>
      <c r="H177" s="90">
        <f>SUM(H178:H180)</f>
        <v>0</v>
      </c>
    </row>
    <row r="178" spans="1:10" hidden="1" x14ac:dyDescent="0.25">
      <c r="A178" s="171">
        <v>3111</v>
      </c>
      <c r="B178" s="172"/>
      <c r="C178" s="173"/>
      <c r="D178" s="79" t="s">
        <v>104</v>
      </c>
      <c r="E178" s="8"/>
      <c r="F178" s="89">
        <f t="shared" si="25"/>
        <v>0</v>
      </c>
      <c r="G178" s="89"/>
      <c r="H178" s="89"/>
    </row>
    <row r="179" spans="1:10" hidden="1" x14ac:dyDescent="0.25">
      <c r="A179" s="171">
        <v>3113</v>
      </c>
      <c r="B179" s="172"/>
      <c r="C179" s="173"/>
      <c r="D179" s="79" t="s">
        <v>105</v>
      </c>
      <c r="E179" s="8"/>
      <c r="F179" s="89">
        <f t="shared" si="25"/>
        <v>0</v>
      </c>
      <c r="G179" s="89"/>
      <c r="H179" s="89"/>
    </row>
    <row r="180" spans="1:10" hidden="1" x14ac:dyDescent="0.25">
      <c r="A180" s="171">
        <v>3114</v>
      </c>
      <c r="B180" s="172"/>
      <c r="C180" s="173"/>
      <c r="D180" s="79" t="s">
        <v>106</v>
      </c>
      <c r="E180" s="8"/>
      <c r="F180" s="89">
        <f t="shared" si="25"/>
        <v>0</v>
      </c>
      <c r="G180" s="89"/>
      <c r="H180" s="89"/>
    </row>
    <row r="181" spans="1:10" x14ac:dyDescent="0.25">
      <c r="A181" s="165">
        <v>312</v>
      </c>
      <c r="B181" s="166"/>
      <c r="C181" s="167"/>
      <c r="D181" s="108" t="s">
        <v>107</v>
      </c>
      <c r="E181" s="64">
        <v>35440</v>
      </c>
      <c r="F181" s="90">
        <f t="shared" si="25"/>
        <v>3560</v>
      </c>
      <c r="G181" s="90">
        <v>39000</v>
      </c>
      <c r="H181" s="90">
        <f>+H182</f>
        <v>0</v>
      </c>
    </row>
    <row r="182" spans="1:10" hidden="1" x14ac:dyDescent="0.25">
      <c r="A182" s="171">
        <v>3121</v>
      </c>
      <c r="B182" s="172"/>
      <c r="C182" s="173"/>
      <c r="D182" s="79" t="s">
        <v>107</v>
      </c>
      <c r="E182" s="8"/>
      <c r="F182" s="89">
        <f t="shared" si="25"/>
        <v>0</v>
      </c>
      <c r="G182" s="89"/>
      <c r="H182" s="89"/>
    </row>
    <row r="183" spans="1:10" x14ac:dyDescent="0.25">
      <c r="A183" s="165">
        <v>313</v>
      </c>
      <c r="B183" s="166"/>
      <c r="C183" s="167"/>
      <c r="D183" s="108" t="s">
        <v>108</v>
      </c>
      <c r="E183" s="64">
        <v>132720</v>
      </c>
      <c r="F183" s="90">
        <f t="shared" si="25"/>
        <v>13280</v>
      </c>
      <c r="G183" s="90">
        <v>146000</v>
      </c>
      <c r="H183" s="90">
        <f>+H184</f>
        <v>0</v>
      </c>
    </row>
    <row r="184" spans="1:10" hidden="1" x14ac:dyDescent="0.25">
      <c r="A184" s="171">
        <v>3132</v>
      </c>
      <c r="B184" s="172"/>
      <c r="C184" s="173"/>
      <c r="D184" s="79" t="s">
        <v>109</v>
      </c>
      <c r="E184" s="8"/>
      <c r="F184" s="89">
        <f t="shared" si="25"/>
        <v>0</v>
      </c>
      <c r="G184" s="89"/>
      <c r="H184" s="89"/>
    </row>
    <row r="185" spans="1:10" x14ac:dyDescent="0.25">
      <c r="A185" s="195">
        <v>32</v>
      </c>
      <c r="B185" s="196"/>
      <c r="C185" s="197"/>
      <c r="D185" s="79" t="s">
        <v>34</v>
      </c>
      <c r="E185" s="8">
        <v>45290</v>
      </c>
      <c r="F185" s="89">
        <f t="shared" si="25"/>
        <v>1486</v>
      </c>
      <c r="G185" s="89">
        <f>+G186+G189+G188</f>
        <v>46776</v>
      </c>
      <c r="H185" s="89">
        <f>+H186+H189</f>
        <v>0</v>
      </c>
    </row>
    <row r="186" spans="1:10" x14ac:dyDescent="0.25">
      <c r="A186" s="165">
        <v>321</v>
      </c>
      <c r="B186" s="166"/>
      <c r="C186" s="167"/>
      <c r="D186" s="108" t="s">
        <v>110</v>
      </c>
      <c r="E186" s="64">
        <v>43800</v>
      </c>
      <c r="F186" s="90">
        <f t="shared" si="25"/>
        <v>1200</v>
      </c>
      <c r="G186" s="90">
        <v>45000</v>
      </c>
      <c r="H186" s="90">
        <f>+H187</f>
        <v>0</v>
      </c>
    </row>
    <row r="187" spans="1:10" ht="25.5" hidden="1" x14ac:dyDescent="0.25">
      <c r="A187" s="171">
        <v>3212</v>
      </c>
      <c r="B187" s="172"/>
      <c r="C187" s="173"/>
      <c r="D187" s="79" t="s">
        <v>112</v>
      </c>
      <c r="E187" s="8"/>
      <c r="F187" s="89">
        <f t="shared" si="25"/>
        <v>0</v>
      </c>
      <c r="G187" s="89"/>
      <c r="H187" s="89"/>
    </row>
    <row r="188" spans="1:10" x14ac:dyDescent="0.25">
      <c r="A188" s="165">
        <v>322</v>
      </c>
      <c r="B188" s="166"/>
      <c r="C188" s="167"/>
      <c r="D188" s="108" t="s">
        <v>115</v>
      </c>
      <c r="E188" s="64"/>
      <c r="F188" s="90">
        <f t="shared" si="25"/>
        <v>376</v>
      </c>
      <c r="G188" s="90">
        <v>376</v>
      </c>
      <c r="H188" s="89"/>
    </row>
    <row r="189" spans="1:10" ht="25.5" x14ac:dyDescent="0.25">
      <c r="A189" s="165">
        <v>329</v>
      </c>
      <c r="B189" s="166"/>
      <c r="C189" s="167"/>
      <c r="D189" s="108" t="s">
        <v>128</v>
      </c>
      <c r="E189" s="64">
        <v>1490</v>
      </c>
      <c r="F189" s="90">
        <f t="shared" si="25"/>
        <v>-90</v>
      </c>
      <c r="G189" s="90">
        <v>1400</v>
      </c>
      <c r="H189" s="90">
        <f>+H190</f>
        <v>0</v>
      </c>
      <c r="J189" s="56"/>
    </row>
    <row r="190" spans="1:10" hidden="1" x14ac:dyDescent="0.25">
      <c r="A190" s="171">
        <v>3295</v>
      </c>
      <c r="B190" s="172"/>
      <c r="C190" s="173"/>
      <c r="D190" s="79" t="s">
        <v>132</v>
      </c>
      <c r="E190" s="8"/>
      <c r="F190" s="89">
        <f t="shared" si="25"/>
        <v>0</v>
      </c>
      <c r="G190" s="89"/>
      <c r="H190" s="89"/>
    </row>
    <row r="191" spans="1:10" ht="25.5" x14ac:dyDescent="0.25">
      <c r="A191" s="189" t="s">
        <v>86</v>
      </c>
      <c r="B191" s="190"/>
      <c r="C191" s="191"/>
      <c r="D191" s="86" t="s">
        <v>87</v>
      </c>
      <c r="E191" s="53">
        <f>+E192</f>
        <v>171470</v>
      </c>
      <c r="F191" s="120">
        <f t="shared" si="25"/>
        <v>12140</v>
      </c>
      <c r="G191" s="120">
        <f t="shared" ref="G191:H191" si="32">+G192</f>
        <v>183610</v>
      </c>
      <c r="H191" s="120">
        <f t="shared" si="32"/>
        <v>0</v>
      </c>
      <c r="I191" s="96"/>
    </row>
    <row r="192" spans="1:10" x14ac:dyDescent="0.25">
      <c r="A192" s="192" t="s">
        <v>80</v>
      </c>
      <c r="B192" s="193"/>
      <c r="C192" s="194"/>
      <c r="D192" s="87" t="s">
        <v>81</v>
      </c>
      <c r="E192" s="42">
        <f>+E193+E206</f>
        <v>171470</v>
      </c>
      <c r="F192" s="121">
        <f t="shared" si="25"/>
        <v>12140</v>
      </c>
      <c r="G192" s="121">
        <f>+G193+G206</f>
        <v>183610</v>
      </c>
      <c r="H192" s="121">
        <f>+H193+H206</f>
        <v>0</v>
      </c>
    </row>
    <row r="193" spans="1:10" x14ac:dyDescent="0.25">
      <c r="A193" s="177">
        <v>3</v>
      </c>
      <c r="B193" s="178"/>
      <c r="C193" s="179"/>
      <c r="D193" s="108" t="s">
        <v>21</v>
      </c>
      <c r="E193" s="64">
        <f>+E194+E195+E203</f>
        <v>169480</v>
      </c>
      <c r="F193" s="90">
        <f t="shared" si="25"/>
        <v>12140</v>
      </c>
      <c r="G193" s="90">
        <f>+G194+G195+G203</f>
        <v>181620</v>
      </c>
      <c r="H193" s="90">
        <f>+H194+H195+H203</f>
        <v>0</v>
      </c>
    </row>
    <row r="194" spans="1:10" x14ac:dyDescent="0.25">
      <c r="A194" s="174">
        <v>31</v>
      </c>
      <c r="B194" s="175"/>
      <c r="C194" s="176"/>
      <c r="D194" s="108" t="s">
        <v>22</v>
      </c>
      <c r="E194" s="64"/>
      <c r="F194" s="90">
        <f t="shared" si="25"/>
        <v>0</v>
      </c>
      <c r="G194" s="90"/>
      <c r="H194" s="90"/>
    </row>
    <row r="195" spans="1:10" x14ac:dyDescent="0.25">
      <c r="A195" s="174">
        <v>32</v>
      </c>
      <c r="B195" s="175"/>
      <c r="C195" s="176"/>
      <c r="D195" s="108" t="s">
        <v>34</v>
      </c>
      <c r="E195" s="64">
        <v>83880</v>
      </c>
      <c r="F195" s="90">
        <f t="shared" si="25"/>
        <v>2590</v>
      </c>
      <c r="G195" s="90">
        <f>+G196+G199+G202</f>
        <v>86470</v>
      </c>
      <c r="H195" s="90">
        <f>+H196+H199</f>
        <v>0</v>
      </c>
    </row>
    <row r="196" spans="1:10" x14ac:dyDescent="0.25">
      <c r="A196" s="165">
        <v>322</v>
      </c>
      <c r="B196" s="166"/>
      <c r="C196" s="167"/>
      <c r="D196" s="108" t="s">
        <v>115</v>
      </c>
      <c r="E196" s="64">
        <f>4580+3580+930</f>
        <v>9090</v>
      </c>
      <c r="F196" s="90">
        <f t="shared" si="25"/>
        <v>-250</v>
      </c>
      <c r="G196" s="90">
        <f>6750+2090</f>
        <v>8840</v>
      </c>
      <c r="H196" s="90">
        <f>+H197+H198</f>
        <v>0</v>
      </c>
      <c r="J196" s="56">
        <f>+E196+E199+E202-E195</f>
        <v>0</v>
      </c>
    </row>
    <row r="197" spans="1:10" ht="25.5" hidden="1" x14ac:dyDescent="0.25">
      <c r="A197" s="171">
        <v>3221</v>
      </c>
      <c r="B197" s="172"/>
      <c r="C197" s="173"/>
      <c r="D197" s="79" t="s">
        <v>116</v>
      </c>
      <c r="E197" s="8"/>
      <c r="F197" s="89">
        <f t="shared" si="25"/>
        <v>0</v>
      </c>
      <c r="G197" s="89"/>
      <c r="H197" s="89"/>
    </row>
    <row r="198" spans="1:10" hidden="1" x14ac:dyDescent="0.25">
      <c r="A198" s="171">
        <v>3223</v>
      </c>
      <c r="B198" s="172"/>
      <c r="C198" s="173"/>
      <c r="D198" s="79" t="s">
        <v>117</v>
      </c>
      <c r="E198" s="8"/>
      <c r="F198" s="89">
        <f t="shared" si="25"/>
        <v>0</v>
      </c>
      <c r="G198" s="89"/>
      <c r="H198" s="89"/>
    </row>
    <row r="199" spans="1:10" x14ac:dyDescent="0.25">
      <c r="A199" s="165">
        <v>323</v>
      </c>
      <c r="B199" s="166"/>
      <c r="C199" s="167"/>
      <c r="D199" s="108" t="s">
        <v>120</v>
      </c>
      <c r="E199" s="64">
        <f>72470+330+860+200</f>
        <v>73860</v>
      </c>
      <c r="F199" s="90">
        <f t="shared" si="25"/>
        <v>2770</v>
      </c>
      <c r="G199" s="90">
        <f>75100+330+1000+200</f>
        <v>76630</v>
      </c>
      <c r="H199" s="90">
        <f>+H200+H201</f>
        <v>0</v>
      </c>
    </row>
    <row r="200" spans="1:10" hidden="1" x14ac:dyDescent="0.25">
      <c r="A200" s="171">
        <v>3231</v>
      </c>
      <c r="B200" s="172"/>
      <c r="C200" s="173"/>
      <c r="D200" s="79" t="s">
        <v>121</v>
      </c>
      <c r="E200" s="8"/>
      <c r="F200" s="89">
        <f t="shared" si="25"/>
        <v>0</v>
      </c>
      <c r="G200" s="89"/>
      <c r="H200" s="89"/>
    </row>
    <row r="201" spans="1:10" hidden="1" x14ac:dyDescent="0.25">
      <c r="A201" s="171">
        <v>3235</v>
      </c>
      <c r="B201" s="172"/>
      <c r="C201" s="173"/>
      <c r="D201" s="79" t="s">
        <v>125</v>
      </c>
      <c r="E201" s="8"/>
      <c r="F201" s="89">
        <f t="shared" si="25"/>
        <v>0</v>
      </c>
      <c r="G201" s="89"/>
      <c r="H201" s="89"/>
    </row>
    <row r="202" spans="1:10" ht="25.5" x14ac:dyDescent="0.25">
      <c r="A202" s="165">
        <v>329</v>
      </c>
      <c r="B202" s="166"/>
      <c r="C202" s="167"/>
      <c r="D202" s="108" t="s">
        <v>128</v>
      </c>
      <c r="E202" s="64">
        <v>930</v>
      </c>
      <c r="F202" s="90">
        <f t="shared" si="25"/>
        <v>70</v>
      </c>
      <c r="G202" s="90">
        <v>1000</v>
      </c>
      <c r="H202" s="89"/>
    </row>
    <row r="203" spans="1:10" ht="38.25" x14ac:dyDescent="0.25">
      <c r="A203" s="110">
        <v>37</v>
      </c>
      <c r="B203" s="111"/>
      <c r="C203" s="112"/>
      <c r="D203" s="108" t="s">
        <v>88</v>
      </c>
      <c r="E203" s="64">
        <v>85600</v>
      </c>
      <c r="F203" s="90">
        <f t="shared" si="25"/>
        <v>9550</v>
      </c>
      <c r="G203" s="90">
        <f>+G204</f>
        <v>95150</v>
      </c>
      <c r="H203" s="90">
        <f>+H204</f>
        <v>0</v>
      </c>
    </row>
    <row r="204" spans="1:10" ht="25.5" x14ac:dyDescent="0.25">
      <c r="A204" s="165">
        <v>372</v>
      </c>
      <c r="B204" s="166"/>
      <c r="C204" s="167"/>
      <c r="D204" s="108" t="s">
        <v>135</v>
      </c>
      <c r="E204" s="64">
        <v>85600</v>
      </c>
      <c r="F204" s="90">
        <f t="shared" si="25"/>
        <v>9550</v>
      </c>
      <c r="G204" s="90">
        <v>95150</v>
      </c>
      <c r="H204" s="90">
        <f>+H205</f>
        <v>0</v>
      </c>
    </row>
    <row r="205" spans="1:10" hidden="1" x14ac:dyDescent="0.25">
      <c r="A205" s="76">
        <v>3722</v>
      </c>
      <c r="B205" s="77"/>
      <c r="C205" s="78"/>
      <c r="D205" s="79" t="s">
        <v>134</v>
      </c>
      <c r="E205" s="8"/>
      <c r="F205" s="89">
        <f t="shared" si="25"/>
        <v>0</v>
      </c>
      <c r="G205" s="89"/>
      <c r="H205" s="89"/>
    </row>
    <row r="206" spans="1:10" ht="25.5" x14ac:dyDescent="0.25">
      <c r="A206" s="177">
        <v>4</v>
      </c>
      <c r="B206" s="178"/>
      <c r="C206" s="179"/>
      <c r="D206" s="108" t="s">
        <v>23</v>
      </c>
      <c r="E206" s="64">
        <f>+E207</f>
        <v>1990</v>
      </c>
      <c r="F206" s="90">
        <f t="shared" si="25"/>
        <v>0</v>
      </c>
      <c r="G206" s="90">
        <f t="shared" ref="G206:H206" si="33">+G207</f>
        <v>1990</v>
      </c>
      <c r="H206" s="90">
        <f t="shared" si="33"/>
        <v>0</v>
      </c>
    </row>
    <row r="207" spans="1:10" ht="30" customHeight="1" x14ac:dyDescent="0.25">
      <c r="A207" s="174">
        <v>42</v>
      </c>
      <c r="B207" s="175"/>
      <c r="C207" s="176"/>
      <c r="D207" s="108" t="s">
        <v>49</v>
      </c>
      <c r="E207" s="64">
        <v>1990</v>
      </c>
      <c r="F207" s="90">
        <f t="shared" si="25"/>
        <v>0</v>
      </c>
      <c r="G207" s="90">
        <v>1990</v>
      </c>
      <c r="H207" s="90"/>
    </row>
    <row r="208" spans="1:10" x14ac:dyDescent="0.25">
      <c r="A208" s="180" t="s">
        <v>153</v>
      </c>
      <c r="B208" s="181"/>
      <c r="C208" s="182"/>
      <c r="D208" s="127" t="s">
        <v>154</v>
      </c>
      <c r="E208" s="128">
        <f>+E209+E274+E281+E288</f>
        <v>30520</v>
      </c>
      <c r="F208" s="129">
        <f t="shared" si="25"/>
        <v>5080</v>
      </c>
      <c r="G208" s="129">
        <f>+G209+G274+G281+G288+G295</f>
        <v>35600</v>
      </c>
      <c r="H208" s="96"/>
    </row>
    <row r="209" spans="1:8" ht="26.25" x14ac:dyDescent="0.25">
      <c r="A209" s="183" t="s">
        <v>155</v>
      </c>
      <c r="B209" s="184"/>
      <c r="C209" s="185"/>
      <c r="D209" s="124" t="s">
        <v>156</v>
      </c>
      <c r="E209" s="125">
        <f>+E210+E248+E256+E262+E268</f>
        <v>30520</v>
      </c>
      <c r="F209" s="126">
        <f t="shared" si="25"/>
        <v>5080</v>
      </c>
      <c r="G209" s="126">
        <f>+G210+G248+G256+G262+G268</f>
        <v>35600</v>
      </c>
      <c r="H209" s="96"/>
    </row>
    <row r="210" spans="1:8" x14ac:dyDescent="0.25">
      <c r="A210" s="186" t="s">
        <v>60</v>
      </c>
      <c r="B210" s="187"/>
      <c r="C210" s="188"/>
      <c r="D210" s="130" t="s">
        <v>18</v>
      </c>
      <c r="E210" s="122">
        <f>+E211</f>
        <v>30520</v>
      </c>
      <c r="F210" s="123">
        <f t="shared" si="25"/>
        <v>5080</v>
      </c>
      <c r="G210" s="123">
        <f t="shared" ref="G210" si="34">+G211</f>
        <v>35600</v>
      </c>
      <c r="H210" s="96"/>
    </row>
    <row r="211" spans="1:8" x14ac:dyDescent="0.25">
      <c r="A211" s="177">
        <v>3</v>
      </c>
      <c r="B211" s="178"/>
      <c r="C211" s="179"/>
      <c r="D211" s="108" t="s">
        <v>21</v>
      </c>
      <c r="E211" s="64">
        <f>+E212+E221</f>
        <v>30520</v>
      </c>
      <c r="F211" s="90">
        <f t="shared" si="25"/>
        <v>5080</v>
      </c>
      <c r="G211" s="90">
        <f>+G212+G221+G244</f>
        <v>35600</v>
      </c>
      <c r="H211" s="96"/>
    </row>
    <row r="212" spans="1:8" x14ac:dyDescent="0.25">
      <c r="A212" s="174">
        <v>31</v>
      </c>
      <c r="B212" s="175"/>
      <c r="C212" s="176"/>
      <c r="D212" s="108" t="s">
        <v>22</v>
      </c>
      <c r="E212" s="64">
        <f>+E213+E217+E219</f>
        <v>30520</v>
      </c>
      <c r="F212" s="90">
        <f t="shared" si="25"/>
        <v>2280</v>
      </c>
      <c r="G212" s="90">
        <f>+G213+G217+G219</f>
        <v>32800</v>
      </c>
      <c r="H212" s="96"/>
    </row>
    <row r="213" spans="1:8" x14ac:dyDescent="0.25">
      <c r="A213" s="165">
        <v>311</v>
      </c>
      <c r="B213" s="166"/>
      <c r="C213" s="167"/>
      <c r="D213" s="108" t="s">
        <v>141</v>
      </c>
      <c r="E213" s="64">
        <v>17250</v>
      </c>
      <c r="F213" s="90">
        <f t="shared" si="25"/>
        <v>5750</v>
      </c>
      <c r="G213" s="90">
        <v>23000</v>
      </c>
      <c r="H213" s="96"/>
    </row>
    <row r="214" spans="1:8" hidden="1" x14ac:dyDescent="0.25">
      <c r="A214" s="171">
        <v>3111</v>
      </c>
      <c r="B214" s="172"/>
      <c r="C214" s="173"/>
      <c r="D214" s="79" t="s">
        <v>104</v>
      </c>
      <c r="E214" s="8"/>
      <c r="F214" s="89">
        <f t="shared" si="25"/>
        <v>0</v>
      </c>
      <c r="G214" s="89"/>
      <c r="H214" s="96"/>
    </row>
    <row r="215" spans="1:8" hidden="1" x14ac:dyDescent="0.25">
      <c r="A215" s="171">
        <v>3113</v>
      </c>
      <c r="B215" s="172"/>
      <c r="C215" s="173"/>
      <c r="D215" s="79" t="s">
        <v>105</v>
      </c>
      <c r="E215" s="8"/>
      <c r="F215" s="89">
        <f t="shared" si="25"/>
        <v>0</v>
      </c>
      <c r="G215" s="89"/>
      <c r="H215" s="96"/>
    </row>
    <row r="216" spans="1:8" hidden="1" x14ac:dyDescent="0.25">
      <c r="A216" s="171">
        <v>3114</v>
      </c>
      <c r="B216" s="172"/>
      <c r="C216" s="173"/>
      <c r="D216" s="79" t="s">
        <v>106</v>
      </c>
      <c r="E216" s="8"/>
      <c r="F216" s="89">
        <f t="shared" ref="F216:F247" si="35">+G216-E216</f>
        <v>0</v>
      </c>
      <c r="G216" s="89"/>
      <c r="H216" s="96"/>
    </row>
    <row r="217" spans="1:8" x14ac:dyDescent="0.25">
      <c r="A217" s="165">
        <v>312</v>
      </c>
      <c r="B217" s="166"/>
      <c r="C217" s="167"/>
      <c r="D217" s="108" t="s">
        <v>107</v>
      </c>
      <c r="E217" s="64">
        <f>460+9290</f>
        <v>9750</v>
      </c>
      <c r="F217" s="90">
        <f t="shared" si="35"/>
        <v>-3950</v>
      </c>
      <c r="G217" s="90">
        <f>600+5200</f>
        <v>5800</v>
      </c>
      <c r="H217" s="96"/>
    </row>
    <row r="218" spans="1:8" hidden="1" x14ac:dyDescent="0.25">
      <c r="A218" s="171">
        <v>3121</v>
      </c>
      <c r="B218" s="172"/>
      <c r="C218" s="173"/>
      <c r="D218" s="79" t="s">
        <v>107</v>
      </c>
      <c r="E218" s="8"/>
      <c r="F218" s="89">
        <f t="shared" si="35"/>
        <v>0</v>
      </c>
      <c r="G218" s="89"/>
      <c r="H218" s="96"/>
    </row>
    <row r="219" spans="1:8" x14ac:dyDescent="0.25">
      <c r="A219" s="165">
        <v>313</v>
      </c>
      <c r="B219" s="166"/>
      <c r="C219" s="167"/>
      <c r="D219" s="108" t="s">
        <v>108</v>
      </c>
      <c r="E219" s="64">
        <v>3520</v>
      </c>
      <c r="F219" s="90">
        <f t="shared" si="35"/>
        <v>480</v>
      </c>
      <c r="G219" s="90">
        <v>4000</v>
      </c>
      <c r="H219" s="96"/>
    </row>
    <row r="220" spans="1:8" hidden="1" x14ac:dyDescent="0.25">
      <c r="A220" s="171">
        <v>3132</v>
      </c>
      <c r="B220" s="172"/>
      <c r="C220" s="173"/>
      <c r="D220" s="79" t="s">
        <v>109</v>
      </c>
      <c r="E220" s="8"/>
      <c r="F220" s="89">
        <f t="shared" si="35"/>
        <v>0</v>
      </c>
      <c r="G220" s="89"/>
      <c r="H220" s="96"/>
    </row>
    <row r="221" spans="1:8" x14ac:dyDescent="0.25">
      <c r="A221" s="174">
        <v>32</v>
      </c>
      <c r="B221" s="175"/>
      <c r="C221" s="176"/>
      <c r="D221" s="108" t="s">
        <v>34</v>
      </c>
      <c r="E221" s="64"/>
      <c r="F221" s="90">
        <f t="shared" si="35"/>
        <v>2800</v>
      </c>
      <c r="G221" s="90">
        <f>+G222+G227+G232+G239</f>
        <v>2800</v>
      </c>
      <c r="H221" s="96"/>
    </row>
    <row r="222" spans="1:8" x14ac:dyDescent="0.25">
      <c r="A222" s="165">
        <v>321</v>
      </c>
      <c r="B222" s="166"/>
      <c r="C222" s="167"/>
      <c r="D222" s="108" t="s">
        <v>110</v>
      </c>
      <c r="E222" s="64"/>
      <c r="F222" s="90">
        <f t="shared" si="35"/>
        <v>1700</v>
      </c>
      <c r="G222" s="90">
        <f>500+700+500</f>
        <v>1700</v>
      </c>
      <c r="H222" s="96"/>
    </row>
    <row r="223" spans="1:8" hidden="1" x14ac:dyDescent="0.25">
      <c r="A223" s="171">
        <v>3211</v>
      </c>
      <c r="B223" s="172"/>
      <c r="C223" s="173"/>
      <c r="D223" s="79" t="s">
        <v>111</v>
      </c>
      <c r="E223" s="8"/>
      <c r="F223" s="89">
        <f t="shared" si="35"/>
        <v>0</v>
      </c>
      <c r="G223" s="89"/>
      <c r="H223" s="96"/>
    </row>
    <row r="224" spans="1:8" ht="25.5" hidden="1" x14ac:dyDescent="0.25">
      <c r="A224" s="171">
        <v>3212</v>
      </c>
      <c r="B224" s="172"/>
      <c r="C224" s="173"/>
      <c r="D224" s="79" t="s">
        <v>112</v>
      </c>
      <c r="E224" s="8"/>
      <c r="F224" s="89">
        <f t="shared" si="35"/>
        <v>0</v>
      </c>
      <c r="G224" s="89"/>
      <c r="H224" s="96"/>
    </row>
    <row r="225" spans="1:8" hidden="1" x14ac:dyDescent="0.25">
      <c r="A225" s="171">
        <v>3213</v>
      </c>
      <c r="B225" s="172"/>
      <c r="C225" s="173"/>
      <c r="D225" s="79" t="s">
        <v>113</v>
      </c>
      <c r="E225" s="8"/>
      <c r="F225" s="95">
        <f t="shared" si="35"/>
        <v>0</v>
      </c>
      <c r="G225" s="95"/>
      <c r="H225" s="96"/>
    </row>
    <row r="226" spans="1:8" ht="25.5" hidden="1" x14ac:dyDescent="0.25">
      <c r="A226" s="171">
        <v>3214</v>
      </c>
      <c r="B226" s="172"/>
      <c r="C226" s="173"/>
      <c r="D226" s="79" t="s">
        <v>114</v>
      </c>
      <c r="E226" s="8"/>
      <c r="F226" s="95">
        <f t="shared" si="35"/>
        <v>0</v>
      </c>
      <c r="G226" s="95"/>
      <c r="H226" s="96"/>
    </row>
    <row r="227" spans="1:8" x14ac:dyDescent="0.25">
      <c r="A227" s="165">
        <v>322</v>
      </c>
      <c r="B227" s="166"/>
      <c r="C227" s="167"/>
      <c r="D227" s="108" t="s">
        <v>115</v>
      </c>
      <c r="E227" s="64"/>
      <c r="F227" s="90">
        <f t="shared" si="35"/>
        <v>600</v>
      </c>
      <c r="G227" s="90">
        <v>600</v>
      </c>
      <c r="H227" s="96"/>
    </row>
    <row r="228" spans="1:8" ht="25.5" hidden="1" x14ac:dyDescent="0.25">
      <c r="A228" s="171">
        <v>3221</v>
      </c>
      <c r="B228" s="172"/>
      <c r="C228" s="173"/>
      <c r="D228" s="79" t="s">
        <v>116</v>
      </c>
      <c r="E228" s="8"/>
      <c r="F228" s="89">
        <f t="shared" si="35"/>
        <v>0</v>
      </c>
      <c r="G228" s="89"/>
      <c r="H228" s="96"/>
    </row>
    <row r="229" spans="1:8" hidden="1" x14ac:dyDescent="0.25">
      <c r="A229" s="171">
        <v>3223</v>
      </c>
      <c r="B229" s="172"/>
      <c r="C229" s="173"/>
      <c r="D229" s="79" t="s">
        <v>117</v>
      </c>
      <c r="E229" s="8"/>
      <c r="F229" s="89">
        <f t="shared" si="35"/>
        <v>0</v>
      </c>
      <c r="G229" s="89"/>
      <c r="H229" s="96"/>
    </row>
    <row r="230" spans="1:8" ht="25.5" hidden="1" x14ac:dyDescent="0.25">
      <c r="A230" s="171">
        <v>3224</v>
      </c>
      <c r="B230" s="172"/>
      <c r="C230" s="173"/>
      <c r="D230" s="79" t="s">
        <v>118</v>
      </c>
      <c r="E230" s="8"/>
      <c r="F230" s="89">
        <f t="shared" si="35"/>
        <v>0</v>
      </c>
      <c r="G230" s="89"/>
      <c r="H230" s="96"/>
    </row>
    <row r="231" spans="1:8" hidden="1" x14ac:dyDescent="0.25">
      <c r="A231" s="171">
        <v>3225</v>
      </c>
      <c r="B231" s="172"/>
      <c r="C231" s="173"/>
      <c r="D231" s="79" t="s">
        <v>119</v>
      </c>
      <c r="E231" s="8"/>
      <c r="F231" s="89">
        <f t="shared" si="35"/>
        <v>0</v>
      </c>
      <c r="G231" s="89"/>
      <c r="H231" s="96"/>
    </row>
    <row r="232" spans="1:8" x14ac:dyDescent="0.25">
      <c r="A232" s="165">
        <v>323</v>
      </c>
      <c r="B232" s="166"/>
      <c r="C232" s="167"/>
      <c r="D232" s="108" t="s">
        <v>120</v>
      </c>
      <c r="E232" s="64"/>
      <c r="F232" s="90">
        <f t="shared" si="35"/>
        <v>500</v>
      </c>
      <c r="G232" s="90">
        <v>500</v>
      </c>
      <c r="H232" s="96"/>
    </row>
    <row r="233" spans="1:8" hidden="1" x14ac:dyDescent="0.25">
      <c r="A233" s="171">
        <v>3231</v>
      </c>
      <c r="B233" s="172"/>
      <c r="C233" s="173"/>
      <c r="D233" s="79" t="s">
        <v>121</v>
      </c>
      <c r="E233" s="8"/>
      <c r="F233" s="89">
        <f t="shared" si="35"/>
        <v>0</v>
      </c>
      <c r="G233" s="89"/>
      <c r="H233" s="96"/>
    </row>
    <row r="234" spans="1:8" hidden="1" x14ac:dyDescent="0.25">
      <c r="A234" s="171">
        <v>3232</v>
      </c>
      <c r="B234" s="172"/>
      <c r="C234" s="173"/>
      <c r="D234" s="79" t="s">
        <v>122</v>
      </c>
      <c r="E234" s="8"/>
      <c r="F234" s="89">
        <f t="shared" si="35"/>
        <v>0</v>
      </c>
      <c r="G234" s="89"/>
      <c r="H234" s="96"/>
    </row>
    <row r="235" spans="1:8" hidden="1" x14ac:dyDescent="0.25">
      <c r="A235" s="171">
        <v>3234</v>
      </c>
      <c r="B235" s="172"/>
      <c r="C235" s="173"/>
      <c r="D235" s="79" t="s">
        <v>124</v>
      </c>
      <c r="E235" s="8"/>
      <c r="F235" s="89">
        <f t="shared" si="35"/>
        <v>0</v>
      </c>
      <c r="G235" s="89"/>
      <c r="H235" s="96"/>
    </row>
    <row r="236" spans="1:8" hidden="1" x14ac:dyDescent="0.25">
      <c r="A236" s="171">
        <v>3235</v>
      </c>
      <c r="B236" s="172"/>
      <c r="C236" s="173"/>
      <c r="D236" s="79" t="s">
        <v>125</v>
      </c>
      <c r="E236" s="8"/>
      <c r="F236" s="89">
        <f t="shared" si="35"/>
        <v>0</v>
      </c>
      <c r="G236" s="89"/>
      <c r="H236" s="96"/>
    </row>
    <row r="237" spans="1:8" hidden="1" x14ac:dyDescent="0.25">
      <c r="A237" s="171">
        <v>3238</v>
      </c>
      <c r="B237" s="172"/>
      <c r="C237" s="173"/>
      <c r="D237" s="79" t="s">
        <v>126</v>
      </c>
      <c r="E237" s="8"/>
      <c r="F237" s="89">
        <f t="shared" si="35"/>
        <v>0</v>
      </c>
      <c r="G237" s="89"/>
      <c r="H237" s="96"/>
    </row>
    <row r="238" spans="1:8" hidden="1" x14ac:dyDescent="0.25">
      <c r="A238" s="171">
        <v>3239</v>
      </c>
      <c r="B238" s="172"/>
      <c r="C238" s="173"/>
      <c r="D238" s="79" t="s">
        <v>127</v>
      </c>
      <c r="E238" s="8"/>
      <c r="F238" s="89">
        <f t="shared" si="35"/>
        <v>0</v>
      </c>
      <c r="G238" s="89"/>
      <c r="H238" s="96"/>
    </row>
    <row r="239" spans="1:8" ht="25.5" x14ac:dyDescent="0.25">
      <c r="A239" s="165">
        <v>329</v>
      </c>
      <c r="B239" s="166"/>
      <c r="C239" s="167"/>
      <c r="D239" s="108" t="s">
        <v>128</v>
      </c>
      <c r="E239" s="64"/>
      <c r="F239" s="90">
        <f t="shared" si="35"/>
        <v>0</v>
      </c>
      <c r="G239" s="90">
        <f>SUM(G240:G243)</f>
        <v>0</v>
      </c>
      <c r="H239" s="96"/>
    </row>
    <row r="240" spans="1:8" hidden="1" x14ac:dyDescent="0.25">
      <c r="A240" s="171">
        <v>3292</v>
      </c>
      <c r="B240" s="172"/>
      <c r="C240" s="173"/>
      <c r="D240" s="79" t="s">
        <v>129</v>
      </c>
      <c r="E240" s="8"/>
      <c r="F240" s="89">
        <f t="shared" si="35"/>
        <v>0</v>
      </c>
      <c r="G240" s="89"/>
      <c r="H240" s="96"/>
    </row>
    <row r="241" spans="1:7" hidden="1" x14ac:dyDescent="0.25">
      <c r="A241" s="171">
        <v>3293</v>
      </c>
      <c r="B241" s="172"/>
      <c r="C241" s="173"/>
      <c r="D241" s="109" t="s">
        <v>130</v>
      </c>
      <c r="E241" s="8"/>
      <c r="F241" s="89">
        <f t="shared" si="35"/>
        <v>0</v>
      </c>
      <c r="G241" s="89"/>
    </row>
    <row r="242" spans="1:7" hidden="1" x14ac:dyDescent="0.25">
      <c r="A242" s="171">
        <v>3294</v>
      </c>
      <c r="B242" s="172"/>
      <c r="C242" s="173"/>
      <c r="D242" s="109" t="s">
        <v>131</v>
      </c>
      <c r="E242" s="8"/>
      <c r="F242" s="89">
        <f t="shared" si="35"/>
        <v>0</v>
      </c>
      <c r="G242" s="89"/>
    </row>
    <row r="243" spans="1:7" ht="24" hidden="1" x14ac:dyDescent="0.25">
      <c r="A243" s="171">
        <v>3299</v>
      </c>
      <c r="B243" s="172"/>
      <c r="C243" s="173"/>
      <c r="D243" s="109" t="s">
        <v>128</v>
      </c>
      <c r="E243" s="8"/>
      <c r="F243" s="89">
        <f t="shared" si="35"/>
        <v>0</v>
      </c>
      <c r="G243" s="89"/>
    </row>
    <row r="244" spans="1:7" x14ac:dyDescent="0.25">
      <c r="A244" s="110">
        <v>34</v>
      </c>
      <c r="B244" s="111"/>
      <c r="C244" s="112"/>
      <c r="D244" s="108" t="s">
        <v>69</v>
      </c>
      <c r="E244" s="64"/>
      <c r="F244" s="90">
        <f t="shared" si="35"/>
        <v>0</v>
      </c>
      <c r="G244" s="90">
        <f>+G245</f>
        <v>0</v>
      </c>
    </row>
    <row r="245" spans="1:7" x14ac:dyDescent="0.25">
      <c r="A245" s="165">
        <v>343</v>
      </c>
      <c r="B245" s="166"/>
      <c r="C245" s="167"/>
      <c r="D245" s="108" t="s">
        <v>133</v>
      </c>
      <c r="E245" s="64"/>
      <c r="F245" s="90">
        <f t="shared" si="35"/>
        <v>0</v>
      </c>
      <c r="G245" s="90">
        <f>+G246</f>
        <v>0</v>
      </c>
    </row>
    <row r="246" spans="1:7" hidden="1" x14ac:dyDescent="0.25">
      <c r="A246" s="171">
        <v>3431</v>
      </c>
      <c r="B246" s="172"/>
      <c r="C246" s="173"/>
      <c r="D246" s="79" t="s">
        <v>140</v>
      </c>
      <c r="E246" s="8"/>
      <c r="F246" s="89">
        <f t="shared" si="35"/>
        <v>0</v>
      </c>
      <c r="G246" s="89"/>
    </row>
    <row r="247" spans="1:7" hidden="1" x14ac:dyDescent="0.25">
      <c r="A247" s="76">
        <v>3722</v>
      </c>
      <c r="B247" s="77"/>
      <c r="C247" s="78"/>
      <c r="D247" s="79" t="s">
        <v>134</v>
      </c>
      <c r="E247" s="64"/>
      <c r="F247" s="89">
        <f t="shared" si="35"/>
        <v>0</v>
      </c>
      <c r="G247" s="89"/>
    </row>
  </sheetData>
  <mergeCells count="231">
    <mergeCell ref="A73:C73"/>
    <mergeCell ref="A74:C74"/>
    <mergeCell ref="A67:C67"/>
    <mergeCell ref="A68:C68"/>
    <mergeCell ref="A69:C69"/>
    <mergeCell ref="A70:C70"/>
    <mergeCell ref="A71:C71"/>
    <mergeCell ref="A72:C72"/>
    <mergeCell ref="A59:C59"/>
    <mergeCell ref="A60:C60"/>
    <mergeCell ref="A61:C61"/>
    <mergeCell ref="A58:C58"/>
    <mergeCell ref="A62:C62"/>
    <mergeCell ref="A63:C63"/>
    <mergeCell ref="A64:C64"/>
    <mergeCell ref="A65:C65"/>
    <mergeCell ref="A66:C66"/>
    <mergeCell ref="A49:C49"/>
    <mergeCell ref="A46:C46"/>
    <mergeCell ref="A50:C50"/>
    <mergeCell ref="A52:C52"/>
    <mergeCell ref="A53:C53"/>
    <mergeCell ref="A55:C55"/>
    <mergeCell ref="A56:C56"/>
    <mergeCell ref="A51:C51"/>
    <mergeCell ref="A57:C57"/>
    <mergeCell ref="A54:C54"/>
    <mergeCell ref="A40:C40"/>
    <mergeCell ref="A41:C41"/>
    <mergeCell ref="A37:C37"/>
    <mergeCell ref="A42:C42"/>
    <mergeCell ref="A43:C43"/>
    <mergeCell ref="A44:C44"/>
    <mergeCell ref="A45:C45"/>
    <mergeCell ref="A47:C47"/>
    <mergeCell ref="A48:C48"/>
    <mergeCell ref="A10:C10"/>
    <mergeCell ref="A12:C12"/>
    <mergeCell ref="A11:C11"/>
    <mergeCell ref="A14:C14"/>
    <mergeCell ref="A7:C7"/>
    <mergeCell ref="A34:C34"/>
    <mergeCell ref="A36:C36"/>
    <mergeCell ref="A38:C38"/>
    <mergeCell ref="A39:C39"/>
    <mergeCell ref="A2:G2"/>
    <mergeCell ref="A4:G4"/>
    <mergeCell ref="A8:D8"/>
    <mergeCell ref="A13:C13"/>
    <mergeCell ref="A20:C20"/>
    <mergeCell ref="A33:C33"/>
    <mergeCell ref="A28:C28"/>
    <mergeCell ref="A29:C29"/>
    <mergeCell ref="A30:C30"/>
    <mergeCell ref="A31:C31"/>
    <mergeCell ref="A32:C32"/>
    <mergeCell ref="A23:C23"/>
    <mergeCell ref="A25:C25"/>
    <mergeCell ref="A26:C26"/>
    <mergeCell ref="A27:C27"/>
    <mergeCell ref="A24:C24"/>
    <mergeCell ref="A21:C21"/>
    <mergeCell ref="A22:C22"/>
    <mergeCell ref="A15:C15"/>
    <mergeCell ref="A16:C16"/>
    <mergeCell ref="A17:C17"/>
    <mergeCell ref="A18:C18"/>
    <mergeCell ref="A19:C19"/>
    <mergeCell ref="A9:C9"/>
    <mergeCell ref="A86:C86"/>
    <mergeCell ref="A87:C87"/>
    <mergeCell ref="A88:C88"/>
    <mergeCell ref="A90:C90"/>
    <mergeCell ref="A91:C91"/>
    <mergeCell ref="A75:C75"/>
    <mergeCell ref="A77:C77"/>
    <mergeCell ref="A78:C78"/>
    <mergeCell ref="A84:C84"/>
    <mergeCell ref="A85:C85"/>
    <mergeCell ref="A98:C98"/>
    <mergeCell ref="A99:C99"/>
    <mergeCell ref="A100:C100"/>
    <mergeCell ref="A101:C101"/>
    <mergeCell ref="A102:C102"/>
    <mergeCell ref="A92:C92"/>
    <mergeCell ref="A93:C93"/>
    <mergeCell ref="A94:C94"/>
    <mergeCell ref="A95:C95"/>
    <mergeCell ref="A97:C97"/>
    <mergeCell ref="A96:C96"/>
    <mergeCell ref="A111:C111"/>
    <mergeCell ref="A112:C112"/>
    <mergeCell ref="A113:C113"/>
    <mergeCell ref="A114:C114"/>
    <mergeCell ref="A115:C115"/>
    <mergeCell ref="A106:C106"/>
    <mergeCell ref="A107:C107"/>
    <mergeCell ref="A108:C108"/>
    <mergeCell ref="A109:C109"/>
    <mergeCell ref="A110:C110"/>
    <mergeCell ref="A121:C121"/>
    <mergeCell ref="A122:C122"/>
    <mergeCell ref="A123:C123"/>
    <mergeCell ref="A124:C124"/>
    <mergeCell ref="A125:C125"/>
    <mergeCell ref="A116:C116"/>
    <mergeCell ref="A117:C117"/>
    <mergeCell ref="A118:C118"/>
    <mergeCell ref="A119:C119"/>
    <mergeCell ref="A120:C120"/>
    <mergeCell ref="A131:C131"/>
    <mergeCell ref="A132:C132"/>
    <mergeCell ref="A133:C133"/>
    <mergeCell ref="A134:C134"/>
    <mergeCell ref="A135:C135"/>
    <mergeCell ref="A126:C126"/>
    <mergeCell ref="A127:C127"/>
    <mergeCell ref="A128:C128"/>
    <mergeCell ref="A129:C129"/>
    <mergeCell ref="A130:C130"/>
    <mergeCell ref="A142:C142"/>
    <mergeCell ref="A143:C143"/>
    <mergeCell ref="A144:C144"/>
    <mergeCell ref="A145:C145"/>
    <mergeCell ref="A146:C146"/>
    <mergeCell ref="A136:C136"/>
    <mergeCell ref="A137:C137"/>
    <mergeCell ref="A138:C138"/>
    <mergeCell ref="A140:C140"/>
    <mergeCell ref="A141:C141"/>
    <mergeCell ref="A139:C139"/>
    <mergeCell ref="A156:C156"/>
    <mergeCell ref="A157:C157"/>
    <mergeCell ref="A158:C158"/>
    <mergeCell ref="A159:C159"/>
    <mergeCell ref="A160:C160"/>
    <mergeCell ref="A147:C147"/>
    <mergeCell ref="A148:C148"/>
    <mergeCell ref="A153:C153"/>
    <mergeCell ref="A154:C154"/>
    <mergeCell ref="A155:C155"/>
    <mergeCell ref="A150:C150"/>
    <mergeCell ref="A151:C151"/>
    <mergeCell ref="A149:C149"/>
    <mergeCell ref="A166:C166"/>
    <mergeCell ref="A168:C168"/>
    <mergeCell ref="A169:C169"/>
    <mergeCell ref="A170:C170"/>
    <mergeCell ref="A171:C171"/>
    <mergeCell ref="A161:C161"/>
    <mergeCell ref="A162:C162"/>
    <mergeCell ref="A163:C163"/>
    <mergeCell ref="A164:C164"/>
    <mergeCell ref="A165:C165"/>
    <mergeCell ref="A177:C177"/>
    <mergeCell ref="A178:C178"/>
    <mergeCell ref="A179:C179"/>
    <mergeCell ref="A180:C180"/>
    <mergeCell ref="A181:C181"/>
    <mergeCell ref="A172:C172"/>
    <mergeCell ref="A173:C173"/>
    <mergeCell ref="A174:C174"/>
    <mergeCell ref="A175:C175"/>
    <mergeCell ref="A176:C176"/>
    <mergeCell ref="A187:C187"/>
    <mergeCell ref="A189:C189"/>
    <mergeCell ref="A190:C190"/>
    <mergeCell ref="A191:C191"/>
    <mergeCell ref="A192:C192"/>
    <mergeCell ref="A188:C188"/>
    <mergeCell ref="A182:C182"/>
    <mergeCell ref="A183:C183"/>
    <mergeCell ref="A184:C184"/>
    <mergeCell ref="A185:C185"/>
    <mergeCell ref="A186:C186"/>
    <mergeCell ref="A198:C198"/>
    <mergeCell ref="A199:C199"/>
    <mergeCell ref="A200:C200"/>
    <mergeCell ref="A201:C201"/>
    <mergeCell ref="A204:C204"/>
    <mergeCell ref="A202:C202"/>
    <mergeCell ref="A193:C193"/>
    <mergeCell ref="A194:C194"/>
    <mergeCell ref="A195:C195"/>
    <mergeCell ref="A196:C196"/>
    <mergeCell ref="A197:C197"/>
    <mergeCell ref="A211:C211"/>
    <mergeCell ref="A212:C212"/>
    <mergeCell ref="A213:C213"/>
    <mergeCell ref="A214:C214"/>
    <mergeCell ref="A215:C215"/>
    <mergeCell ref="A206:C206"/>
    <mergeCell ref="A207:C207"/>
    <mergeCell ref="A208:C208"/>
    <mergeCell ref="A209:C209"/>
    <mergeCell ref="A210:C210"/>
    <mergeCell ref="A246:C246"/>
    <mergeCell ref="A236:C236"/>
    <mergeCell ref="A237:C237"/>
    <mergeCell ref="A238:C238"/>
    <mergeCell ref="A239:C239"/>
    <mergeCell ref="A240:C240"/>
    <mergeCell ref="A231:C231"/>
    <mergeCell ref="A232:C232"/>
    <mergeCell ref="A233:C233"/>
    <mergeCell ref="A234:C234"/>
    <mergeCell ref="A235:C235"/>
    <mergeCell ref="A103:C103"/>
    <mergeCell ref="A104:C104"/>
    <mergeCell ref="A105:C105"/>
    <mergeCell ref="A82:C82"/>
    <mergeCell ref="A83:C83"/>
    <mergeCell ref="A241:C241"/>
    <mergeCell ref="A242:C242"/>
    <mergeCell ref="A243:C243"/>
    <mergeCell ref="A245:C245"/>
    <mergeCell ref="A226:C226"/>
    <mergeCell ref="A227:C227"/>
    <mergeCell ref="A228:C228"/>
    <mergeCell ref="A229:C229"/>
    <mergeCell ref="A230:C230"/>
    <mergeCell ref="A221:C221"/>
    <mergeCell ref="A222:C222"/>
    <mergeCell ref="A223:C223"/>
    <mergeCell ref="A224:C224"/>
    <mergeCell ref="A225:C225"/>
    <mergeCell ref="A216:C216"/>
    <mergeCell ref="A217:C217"/>
    <mergeCell ref="A218:C218"/>
    <mergeCell ref="A219:C219"/>
    <mergeCell ref="A220:C22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4</vt:i4>
      </vt:variant>
    </vt:vector>
  </HeadingPairs>
  <TitlesOfParts>
    <vt:vector size="9" baseType="lpstr">
      <vt:lpstr>SAŽETAK</vt:lpstr>
      <vt:lpstr> Račun prihoda i rashoda</vt:lpstr>
      <vt:lpstr>Rashodi prema funkcijskoj kl</vt:lpstr>
      <vt:lpstr>Račun financiranja</vt:lpstr>
      <vt:lpstr>POSEBNI DIO</vt:lpstr>
      <vt:lpstr>' Račun prihoda i rashoda'!Podrucje_ispisa</vt:lpstr>
      <vt:lpstr>'POSEBNI DIO'!Podrucje_ispisa</vt:lpstr>
      <vt:lpstr>'Rashodi prema funkcijskoj kl'!Podrucje_ispisa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Windows korisnik</cp:lastModifiedBy>
  <cp:lastPrinted>2023-11-07T07:20:41Z</cp:lastPrinted>
  <dcterms:created xsi:type="dcterms:W3CDTF">2022-08-12T12:51:27Z</dcterms:created>
  <dcterms:modified xsi:type="dcterms:W3CDTF">2023-11-14T09:18:03Z</dcterms:modified>
</cp:coreProperties>
</file>