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3\PLAN 2023\Financijski plan 2023\FINANCIJSKI PLAN 2024\"/>
    </mc:Choice>
  </mc:AlternateContent>
  <bookViews>
    <workbookView xWindow="0" yWindow="0" windowWidth="28800" windowHeight="12330"/>
  </bookViews>
  <sheets>
    <sheet name="SAŽETAK" sheetId="1" r:id="rId1"/>
    <sheet name=" Račun prihoda i rashoda" sheetId="3" r:id="rId2"/>
    <sheet name="Rashodi i prihodi po izvorima" sheetId="8" r:id="rId3"/>
    <sheet name="Rashodi prema funkcijskoj kl" sheetId="5" r:id="rId4"/>
    <sheet name="Račun financiranja" sheetId="6" r:id="rId5"/>
    <sheet name="POSEBNI DIO" sheetId="7" r:id="rId6"/>
  </sheets>
  <definedNames>
    <definedName name="_xlnm.Print_Area" localSheetId="1">' Račun prihoda i rashoda'!$A$1:$H$30</definedName>
    <definedName name="_xlnm.Print_Area" localSheetId="5">'POSEBNI DIO'!$A$1:$I$94</definedName>
    <definedName name="_xlnm.Print_Area" localSheetId="2">'Rashodi i prihodi po izvorima'!$A$1:$F$40</definedName>
    <definedName name="_xlnm.Print_Area" localSheetId="3">'Rashodi prema funkcijskoj kl'!$A$1:$I$16</definedName>
    <definedName name="_xlnm.Print_Area" localSheetId="0">SAŽETAK!$A$1:$J$49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F13" i="5"/>
  <c r="E13" i="5"/>
  <c r="D13" i="5"/>
  <c r="C13" i="5"/>
  <c r="B13" i="5"/>
  <c r="B12" i="5"/>
  <c r="E15" i="5"/>
  <c r="F15" i="5"/>
  <c r="D15" i="5"/>
  <c r="C15" i="5"/>
  <c r="B15" i="5"/>
  <c r="I20" i="7"/>
  <c r="H20" i="7"/>
  <c r="G20" i="7"/>
  <c r="F21" i="7"/>
  <c r="F20" i="7"/>
  <c r="E21" i="7"/>
  <c r="E20" i="7"/>
  <c r="F92" i="7"/>
  <c r="G92" i="7"/>
  <c r="H92" i="7"/>
  <c r="I92" i="7"/>
  <c r="I91" i="7" s="1"/>
  <c r="I90" i="7" s="1"/>
  <c r="I89" i="7" s="1"/>
  <c r="F91" i="7"/>
  <c r="F90" i="7" s="1"/>
  <c r="F89" i="7" s="1"/>
  <c r="G91" i="7"/>
  <c r="G90" i="7" s="1"/>
  <c r="G89" i="7" s="1"/>
  <c r="H91" i="7"/>
  <c r="H90" i="7" s="1"/>
  <c r="H89" i="7" s="1"/>
  <c r="E89" i="7"/>
  <c r="E90" i="7"/>
  <c r="E91" i="7"/>
  <c r="E92" i="7"/>
  <c r="J12" i="1" l="1"/>
  <c r="J9" i="1"/>
  <c r="I12" i="1"/>
  <c r="I9" i="1"/>
  <c r="H26" i="3"/>
  <c r="H25" i="3"/>
  <c r="G26" i="3"/>
  <c r="G25" i="3"/>
  <c r="H15" i="3"/>
  <c r="G15" i="3"/>
  <c r="F30" i="8"/>
  <c r="E30" i="8"/>
  <c r="F12" i="8"/>
  <c r="E12" i="8"/>
  <c r="F12" i="5"/>
  <c r="F11" i="5" s="1"/>
  <c r="F10" i="5" s="1"/>
  <c r="E12" i="5"/>
  <c r="D12" i="5"/>
  <c r="D11" i="5" s="1"/>
  <c r="D10" i="5" s="1"/>
  <c r="E11" i="5"/>
  <c r="E10" i="5" s="1"/>
  <c r="D19" i="8" l="1"/>
  <c r="D37" i="8" l="1"/>
  <c r="E14" i="5" l="1"/>
  <c r="F20" i="8"/>
  <c r="E20" i="8"/>
  <c r="F22" i="8"/>
  <c r="E22" i="8"/>
  <c r="H12" i="3"/>
  <c r="G12" i="3"/>
  <c r="G11" i="3"/>
  <c r="G16" i="3"/>
  <c r="H22" i="7"/>
  <c r="I22" i="7" s="1"/>
  <c r="G19" i="7"/>
  <c r="I61" i="7"/>
  <c r="I60" i="7" s="1"/>
  <c r="I59" i="7" s="1"/>
  <c r="H61" i="7"/>
  <c r="H60" i="7" s="1"/>
  <c r="H59" i="7" s="1"/>
  <c r="G61" i="7"/>
  <c r="G60" i="7" s="1"/>
  <c r="G59" i="7" s="1"/>
  <c r="F61" i="7"/>
  <c r="F60" i="7" s="1"/>
  <c r="F59" i="7" s="1"/>
  <c r="E61" i="7"/>
  <c r="E60" i="7" s="1"/>
  <c r="E59" i="7" s="1"/>
  <c r="G10" i="3" l="1"/>
  <c r="D12" i="8" l="1"/>
  <c r="D30" i="8"/>
  <c r="B38" i="8" l="1"/>
  <c r="B30" i="8"/>
  <c r="E28" i="3"/>
  <c r="F28" i="3"/>
  <c r="G28" i="3"/>
  <c r="H28" i="3"/>
  <c r="D28" i="3"/>
  <c r="D23" i="3"/>
  <c r="E23" i="3"/>
  <c r="F23" i="3"/>
  <c r="G23" i="3"/>
  <c r="H23" i="3"/>
  <c r="D12" i="3"/>
  <c r="B11" i="5"/>
  <c r="B10" i="5" s="1"/>
  <c r="F22" i="3" l="1"/>
  <c r="E42" i="7" l="1"/>
  <c r="E24" i="7"/>
  <c r="E19" i="7"/>
  <c r="E18" i="7" s="1"/>
  <c r="E14" i="7"/>
  <c r="E87" i="7"/>
  <c r="E83" i="7"/>
  <c r="E78" i="7"/>
  <c r="E77" i="7" s="1"/>
  <c r="E76" i="7" s="1"/>
  <c r="E73" i="7"/>
  <c r="E69" i="7"/>
  <c r="E56" i="7"/>
  <c r="E55" i="7" s="1"/>
  <c r="E54" i="7" s="1"/>
  <c r="E51" i="7"/>
  <c r="E50" i="7" s="1"/>
  <c r="E49" i="7" s="1"/>
  <c r="E46" i="7"/>
  <c r="E45" i="7" s="1"/>
  <c r="E44" i="7" s="1"/>
  <c r="E39" i="7"/>
  <c r="E35" i="7"/>
  <c r="E34" i="7" s="1"/>
  <c r="E31" i="7"/>
  <c r="E30" i="7" s="1"/>
  <c r="E27" i="7"/>
  <c r="E26" i="7" s="1"/>
  <c r="E10" i="7"/>
  <c r="E9" i="7" l="1"/>
  <c r="E8" i="7" s="1"/>
  <c r="E7" i="7" s="1"/>
  <c r="E38" i="7"/>
  <c r="E17" i="7" s="1"/>
  <c r="E82" i="7"/>
  <c r="E81" i="7" s="1"/>
  <c r="E75" i="7" s="1"/>
  <c r="E68" i="7"/>
  <c r="E67" i="7" s="1"/>
  <c r="E66" i="7" s="1"/>
  <c r="E16" i="7" l="1"/>
  <c r="E6" i="7" s="1"/>
  <c r="H88" i="7" l="1"/>
  <c r="H85" i="7"/>
  <c r="H86" i="7"/>
  <c r="H84" i="7"/>
  <c r="H80" i="7"/>
  <c r="H79" i="7"/>
  <c r="H74" i="7"/>
  <c r="H72" i="7"/>
  <c r="H71" i="7"/>
  <c r="H70" i="7"/>
  <c r="H58" i="7"/>
  <c r="H57" i="7"/>
  <c r="H53" i="7"/>
  <c r="H52" i="7"/>
  <c r="H48" i="7"/>
  <c r="I48" i="7" s="1"/>
  <c r="H47" i="7"/>
  <c r="H41" i="7"/>
  <c r="H40" i="7"/>
  <c r="H37" i="7"/>
  <c r="H36" i="7"/>
  <c r="H33" i="7"/>
  <c r="H32" i="7"/>
  <c r="H28" i="7"/>
  <c r="H29" i="7"/>
  <c r="H23" i="7"/>
  <c r="H21" i="7"/>
  <c r="H19" i="7"/>
  <c r="G87" i="7"/>
  <c r="G83" i="7"/>
  <c r="G78" i="7"/>
  <c r="G77" i="7" s="1"/>
  <c r="G76" i="7" s="1"/>
  <c r="G73" i="7"/>
  <c r="G69" i="7"/>
  <c r="G56" i="7"/>
  <c r="G55" i="7" s="1"/>
  <c r="G54" i="7" s="1"/>
  <c r="G51" i="7"/>
  <c r="G50" i="7" s="1"/>
  <c r="G49" i="7" s="1"/>
  <c r="G46" i="7"/>
  <c r="G45" i="7" s="1"/>
  <c r="G44" i="7" s="1"/>
  <c r="G39" i="7"/>
  <c r="G38" i="7" s="1"/>
  <c r="G35" i="7"/>
  <c r="G34" i="7" s="1"/>
  <c r="G31" i="7"/>
  <c r="G30" i="7" s="1"/>
  <c r="G27" i="7"/>
  <c r="G18" i="7"/>
  <c r="G10" i="7"/>
  <c r="G9" i="7" s="1"/>
  <c r="G8" i="7" s="1"/>
  <c r="G7" i="7" s="1"/>
  <c r="F37" i="8"/>
  <c r="E37" i="8"/>
  <c r="C37" i="8"/>
  <c r="B37" i="8"/>
  <c r="F35" i="8"/>
  <c r="E35" i="8"/>
  <c r="D35" i="8"/>
  <c r="C35" i="8"/>
  <c r="B35" i="8"/>
  <c r="F33" i="8"/>
  <c r="E33" i="8"/>
  <c r="D33" i="8"/>
  <c r="C33" i="8"/>
  <c r="B33" i="8"/>
  <c r="F31" i="8"/>
  <c r="E31" i="8"/>
  <c r="D31" i="8"/>
  <c r="C31" i="8"/>
  <c r="B31" i="8"/>
  <c r="F29" i="8"/>
  <c r="E29" i="8"/>
  <c r="D29" i="8"/>
  <c r="C29" i="8"/>
  <c r="B29" i="8"/>
  <c r="B19" i="8"/>
  <c r="B17" i="8"/>
  <c r="B15" i="8"/>
  <c r="B13" i="8"/>
  <c r="E19" i="8"/>
  <c r="F19" i="8"/>
  <c r="D17" i="8"/>
  <c r="E17" i="8"/>
  <c r="F17" i="8"/>
  <c r="D15" i="8"/>
  <c r="E15" i="8"/>
  <c r="F15" i="8"/>
  <c r="D13" i="8"/>
  <c r="E13" i="8"/>
  <c r="F13" i="8"/>
  <c r="B11" i="8"/>
  <c r="D11" i="8"/>
  <c r="E11" i="8"/>
  <c r="F11" i="8"/>
  <c r="C15" i="8"/>
  <c r="C13" i="8"/>
  <c r="C17" i="8"/>
  <c r="C19" i="8"/>
  <c r="C12" i="8"/>
  <c r="C11" i="8" s="1"/>
  <c r="F28" i="8" l="1"/>
  <c r="D28" i="8"/>
  <c r="B28" i="8"/>
  <c r="C10" i="8"/>
  <c r="E28" i="8"/>
  <c r="F10" i="8"/>
  <c r="G26" i="7"/>
  <c r="D10" i="8"/>
  <c r="B10" i="8"/>
  <c r="G82" i="7"/>
  <c r="G68" i="7"/>
  <c r="G67" i="7" s="1"/>
  <c r="G66" i="7" s="1"/>
  <c r="G17" i="7"/>
  <c r="E10" i="8"/>
  <c r="C28" i="8"/>
  <c r="G81" i="7" l="1"/>
  <c r="G16" i="7"/>
  <c r="G6" i="7" s="1"/>
  <c r="G75" i="7" l="1"/>
  <c r="D16" i="3" l="1"/>
  <c r="G11" i="1"/>
  <c r="F37" i="1"/>
  <c r="G34" i="1"/>
  <c r="G37" i="1" s="1"/>
  <c r="H34" i="1" s="1"/>
  <c r="H37" i="1" s="1"/>
  <c r="I34" i="1" s="1"/>
  <c r="I37" i="1" s="1"/>
  <c r="J34" i="1" s="1"/>
  <c r="J37" i="1" s="1"/>
  <c r="J21" i="1"/>
  <c r="I21" i="1"/>
  <c r="H21" i="1"/>
  <c r="G21" i="1"/>
  <c r="F21" i="1"/>
  <c r="J11" i="1"/>
  <c r="I11" i="1"/>
  <c r="H11" i="1"/>
  <c r="F11" i="1"/>
  <c r="J8" i="1"/>
  <c r="I8" i="1"/>
  <c r="H8" i="1"/>
  <c r="G8" i="1"/>
  <c r="G14" i="1" s="1"/>
  <c r="F8" i="1"/>
  <c r="J14" i="1" l="1"/>
  <c r="I14" i="1"/>
  <c r="I22" i="1" s="1"/>
  <c r="I28" i="1" s="1"/>
  <c r="I29" i="1" s="1"/>
  <c r="H14" i="1"/>
  <c r="H22" i="1" s="1"/>
  <c r="H28" i="1" s="1"/>
  <c r="F14" i="1"/>
  <c r="F22" i="1" s="1"/>
  <c r="H22" i="3"/>
  <c r="H11" i="3"/>
  <c r="D22" i="3"/>
  <c r="D11" i="3"/>
  <c r="G22" i="1"/>
  <c r="G28" i="1" s="1"/>
  <c r="G29" i="1" s="1"/>
  <c r="J22" i="1"/>
  <c r="J28" i="1" s="1"/>
  <c r="J29" i="1" s="1"/>
  <c r="F29" i="1" l="1"/>
  <c r="F28" i="1"/>
  <c r="H29" i="1"/>
  <c r="D8" i="3"/>
  <c r="I88" i="7"/>
  <c r="I87" i="7" s="1"/>
  <c r="I86" i="7"/>
  <c r="I80" i="7"/>
  <c r="H78" i="7"/>
  <c r="H77" i="7" s="1"/>
  <c r="H76" i="7" s="1"/>
  <c r="I74" i="7"/>
  <c r="I73" i="7" s="1"/>
  <c r="I72" i="7"/>
  <c r="I71" i="7"/>
  <c r="I58" i="7"/>
  <c r="I56" i="7" s="1"/>
  <c r="I55" i="7" s="1"/>
  <c r="I54" i="7" s="1"/>
  <c r="I53" i="7"/>
  <c r="I51" i="7" s="1"/>
  <c r="I50" i="7" s="1"/>
  <c r="I49" i="7" s="1"/>
  <c r="I47" i="7"/>
  <c r="I46" i="7" s="1"/>
  <c r="I45" i="7" s="1"/>
  <c r="I44" i="7" s="1"/>
  <c r="I41" i="7"/>
  <c r="H39" i="7"/>
  <c r="H38" i="7" s="1"/>
  <c r="I37" i="7"/>
  <c r="I36" i="7"/>
  <c r="I33" i="7"/>
  <c r="I32" i="7"/>
  <c r="I29" i="7"/>
  <c r="H27" i="7"/>
  <c r="H26" i="7" s="1"/>
  <c r="I23" i="7"/>
  <c r="I21" i="7"/>
  <c r="H35" i="7"/>
  <c r="H34" i="7" s="1"/>
  <c r="I69" i="7" l="1"/>
  <c r="H56" i="7"/>
  <c r="H55" i="7" s="1"/>
  <c r="H54" i="7" s="1"/>
  <c r="H87" i="7"/>
  <c r="I31" i="7"/>
  <c r="I30" i="7" s="1"/>
  <c r="I35" i="7"/>
  <c r="I34" i="7" s="1"/>
  <c r="H83" i="7"/>
  <c r="I85" i="7"/>
  <c r="I83" i="7" s="1"/>
  <c r="I82" i="7" s="1"/>
  <c r="I81" i="7" s="1"/>
  <c r="I79" i="7"/>
  <c r="I78" i="7" s="1"/>
  <c r="I77" i="7" s="1"/>
  <c r="I76" i="7" s="1"/>
  <c r="I68" i="7"/>
  <c r="I67" i="7" s="1"/>
  <c r="I66" i="7" s="1"/>
  <c r="H73" i="7"/>
  <c r="H69" i="7"/>
  <c r="H51" i="7"/>
  <c r="H50" i="7" s="1"/>
  <c r="H49" i="7" s="1"/>
  <c r="H46" i="7"/>
  <c r="H45" i="7" s="1"/>
  <c r="H44" i="7" s="1"/>
  <c r="I40" i="7"/>
  <c r="I39" i="7" s="1"/>
  <c r="I38" i="7" s="1"/>
  <c r="H31" i="7"/>
  <c r="H30" i="7" s="1"/>
  <c r="I28" i="7"/>
  <c r="I27" i="7" s="1"/>
  <c r="I26" i="7" s="1"/>
  <c r="H82" i="7" l="1"/>
  <c r="H81" i="7" s="1"/>
  <c r="H75" i="7" s="1"/>
  <c r="H68" i="7"/>
  <c r="H67" i="7" s="1"/>
  <c r="H66" i="7" s="1"/>
  <c r="I75" i="7"/>
  <c r="E16" i="3" l="1"/>
  <c r="C14" i="5"/>
  <c r="C12" i="5"/>
  <c r="C11" i="5" s="1"/>
  <c r="C10" i="5" s="1"/>
  <c r="F83" i="7"/>
  <c r="F87" i="7"/>
  <c r="F78" i="7"/>
  <c r="F77" i="7" s="1"/>
  <c r="F76" i="7" s="1"/>
  <c r="F69" i="7"/>
  <c r="F73" i="7"/>
  <c r="F68" i="7" l="1"/>
  <c r="F67" i="7" s="1"/>
  <c r="F66" i="7" s="1"/>
  <c r="F82" i="7"/>
  <c r="F81" i="7" s="1"/>
  <c r="F75" i="7" s="1"/>
  <c r="F16" i="3"/>
  <c r="E22" i="3"/>
  <c r="F11" i="3"/>
  <c r="F10" i="3" s="1"/>
  <c r="G22" i="3"/>
  <c r="E11" i="3"/>
  <c r="F56" i="7"/>
  <c r="F55" i="7" s="1"/>
  <c r="F54" i="7" s="1"/>
  <c r="F51" i="7"/>
  <c r="F50" i="7" s="1"/>
  <c r="F49" i="7" s="1"/>
  <c r="F46" i="7"/>
  <c r="F45" i="7" s="1"/>
  <c r="F44" i="7" s="1"/>
  <c r="F39" i="7"/>
  <c r="F38" i="7" s="1"/>
  <c r="F35" i="7"/>
  <c r="F34" i="7" s="1"/>
  <c r="F31" i="7"/>
  <c r="F30" i="7" s="1"/>
  <c r="F27" i="7"/>
  <c r="F26" i="7" s="1"/>
  <c r="E10" i="3" l="1"/>
  <c r="E8" i="3" s="1"/>
  <c r="G8" i="3"/>
  <c r="H16" i="3"/>
  <c r="H10" i="3" s="1"/>
  <c r="H8" i="3" s="1"/>
  <c r="F19" i="7"/>
  <c r="F18" i="7" s="1"/>
  <c r="F8" i="3" l="1"/>
  <c r="H18" i="7"/>
  <c r="H17" i="7" s="1"/>
  <c r="H16" i="7" s="1"/>
  <c r="H6" i="7" s="1"/>
  <c r="F17" i="7"/>
  <c r="F16" i="7" s="1"/>
  <c r="F6" i="7" s="1"/>
  <c r="H10" i="7"/>
  <c r="H9" i="7" s="1"/>
  <c r="H8" i="7" s="1"/>
  <c r="H7" i="7" s="1"/>
  <c r="I10" i="7"/>
  <c r="I9" i="7" s="1"/>
  <c r="I8" i="7" s="1"/>
  <c r="I7" i="7" s="1"/>
  <c r="F10" i="7"/>
  <c r="F9" i="7" s="1"/>
  <c r="F8" i="7" s="1"/>
  <c r="F7" i="7" s="1"/>
  <c r="I19" i="7" l="1"/>
  <c r="I18" i="7" s="1"/>
  <c r="I17" i="7" s="1"/>
  <c r="I16" i="7" s="1"/>
  <c r="I6" i="7" s="1"/>
</calcChain>
</file>

<file path=xl/sharedStrings.xml><?xml version="1.0" encoding="utf-8"?>
<sst xmlns="http://schemas.openxmlformats.org/spreadsheetml/2006/main" count="294" uniqueCount="146">
  <si>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</si>
  <si>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</si>
  <si>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</si>
  <si>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</si>
  <si>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</si>
  <si>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</si>
  <si>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</si>
  <si>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</si>
  <si>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</si>
  <si>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</si>
  <si>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</si>
  <si>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</si>
  <si>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</si>
  <si>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</si>
  <si>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</si>
  <si>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</si>
  <si>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</si>
  <si>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</si>
  <si>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</si>
  <si>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</si>
  <si>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</si>
  <si>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</si>
  <si>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</si>
  <si>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</si>
  <si>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</si>
  <si>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</si>
  <si>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</si>
  <si>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</si>
  <si>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</si>
  <si>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</si>
  <si>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</si>
  <si>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</si>
  <si>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</si>
  <si>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</si>
  <si>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</si>
  <si>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</si>
  <si>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</si>
  <si>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</si>
  <si>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</si>
  <si>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</si>
  <si>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</si>
  <si>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</si>
  <si>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</si>
  <si>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CENTRA ZA ODGOJ I OBRAZOVANJE KRAPINSKE TOPLICE
ZA 2023. I PROJEKCIJA ZA 2024. I 2025. GODINU</t>
  </si>
  <si>
    <t>PROGRAM J01 1000</t>
  </si>
  <si>
    <t>OSNOVNO OBRAZOVANJE- ZAKONSKI STANDARD</t>
  </si>
  <si>
    <t>Aktivnost A102000</t>
  </si>
  <si>
    <t>PROGRAM J01 1003</t>
  </si>
  <si>
    <t>Aktivnost A102001</t>
  </si>
  <si>
    <t xml:space="preserve"> DOPUNSKI NASTVNI I VANNASTAVNI PROGRAM ŠKOLA I OBRAZ. INSTIT.</t>
  </si>
  <si>
    <t xml:space="preserve"> Ostali rashodi OŠ</t>
  </si>
  <si>
    <t>Izvor financiranja 1.1.</t>
  </si>
  <si>
    <t>Izvor financiranja 5.4.1</t>
  </si>
  <si>
    <t>Izvor financiranja 4.3.1</t>
  </si>
  <si>
    <t>Prihodi za posebne namjene PK</t>
  </si>
  <si>
    <t>Pomoći JLS PK</t>
  </si>
  <si>
    <t>Izvor financiranja 3.1.1</t>
  </si>
  <si>
    <t>Izvor financiranja 2.1.1</t>
  </si>
  <si>
    <t>Donacije PK</t>
  </si>
  <si>
    <t>Redovni poslovi osnovnog obrazovanja-dec</t>
  </si>
  <si>
    <t>Financijski rashodi</t>
  </si>
  <si>
    <t>T103017</t>
  </si>
  <si>
    <t>Projekt Baltazar 5</t>
  </si>
  <si>
    <t>T103010</t>
  </si>
  <si>
    <t>Sufinanciranje nabave radnih bilježnica</t>
  </si>
  <si>
    <t>T103018</t>
  </si>
  <si>
    <t>Projekt Zalogajček 6</t>
  </si>
  <si>
    <t>PROGRAM 080053702</t>
  </si>
  <si>
    <t>PREDŠKOLSKI ODGOJ</t>
  </si>
  <si>
    <t>A578004</t>
  </si>
  <si>
    <t>Odgoj i obrazovanje djece s teškoćama u razvoju</t>
  </si>
  <si>
    <t>Izvor financiranja 5.2.1</t>
  </si>
  <si>
    <t>Ministarstvo PK</t>
  </si>
  <si>
    <t>PROGRAM 0800537030</t>
  </si>
  <si>
    <t>OSNOVNO OBRAZOVANJE</t>
  </si>
  <si>
    <t>A579000</t>
  </si>
  <si>
    <t>Osnovnoškolsko obrazovanje - plaće</t>
  </si>
  <si>
    <t>A579003</t>
  </si>
  <si>
    <t>Odgoj i naobrazba učenika s teškoćama u razvoju</t>
  </si>
  <si>
    <t>Naknade građanima i kućanstvima na temelju osiguranja i druge naknade</t>
  </si>
  <si>
    <t>SVEUKUPNO</t>
  </si>
  <si>
    <t>09 Obrazovanje</t>
  </si>
  <si>
    <t>091 Predškolsko i osnovno obrazovanje</t>
  </si>
  <si>
    <t>0912 Osnovno obrazovanje</t>
  </si>
  <si>
    <t>096 Dodatne usluge u obrazovanju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</si>
  <si>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</si>
  <si>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</si>
  <si>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Vlastiti izvori</t>
  </si>
  <si>
    <t>Rezultat poslovanja</t>
  </si>
  <si>
    <t>Izvršenje 2022.</t>
  </si>
  <si>
    <t>Plan 2023.</t>
  </si>
  <si>
    <t>Plan za 2024.</t>
  </si>
  <si>
    <t>Projekcija 
za 2026.</t>
  </si>
  <si>
    <t>EUR</t>
  </si>
  <si>
    <t>Izvršenje 2022.*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</si>
  <si>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</si>
  <si>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</si>
  <si>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</si>
  <si>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</si>
  <si>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</si>
  <si>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</si>
  <si>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</si>
  <si>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</si>
  <si>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</si>
  <si>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</si>
  <si>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</si>
  <si>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</si>
  <si>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</si>
  <si>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</si>
  <si>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</si>
  <si>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</si>
  <si>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FINANCIJSKI PLAN CENTRA ZA ODGOJ I OBRAZOVANJE KRAPINSKE TOPLICE  
ZA 2024. I PROJEKCIJA ZA 2025. I 2026. GODINU</t>
  </si>
  <si>
    <t>FINANCIJSKI PLAN CENTRA ZA ODGOJ I OBRAZOVANJE KRAPINSKE TOPLICE
ZA 2024. I PROJEKCIJA ZA 2025. I 2026. GODINU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</si>
  <si>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</si>
  <si>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</si>
  <si>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</si>
  <si>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</si>
  <si>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</si>
  <si>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</si>
  <si>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</si>
  <si>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</si>
  <si>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</si>
  <si>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54 Ostale pomoći-JLS</t>
  </si>
  <si>
    <t>2 Donacije</t>
  </si>
  <si>
    <t>21 Donacije</t>
  </si>
  <si>
    <t xml:space="preserve">3 Vlastiti prihodi </t>
  </si>
  <si>
    <t>31 Vlastiti prihodi</t>
  </si>
  <si>
    <t>FINANCIJSKI PLAN  CENTRA ZA ODGOJ I OBRAZOVANJE KRAPINSKE TOPLICE 
ZA 2024. I PROJEKCIJA ZA 2025. I 2026. GODINU</t>
  </si>
  <si>
    <t>Rashodi za nabavu neproizvedene dugotrajne imovine</t>
  </si>
  <si>
    <t>Projekti EU</t>
  </si>
  <si>
    <t xml:space="preserve">Izvor  5.3.1     </t>
  </si>
  <si>
    <t>KLASA: 400-02/23-01/01</t>
  </si>
  <si>
    <t>URBROJ: 2140-97-23-4</t>
  </si>
  <si>
    <t>U Krapinskim Toplicama, 19.10.2023. godine</t>
  </si>
  <si>
    <t>Predsjednica ŠO:</t>
  </si>
  <si>
    <t>Antun Zupanc,  mag.rehab.educ.</t>
  </si>
  <si>
    <t>Ivančica Antolić</t>
  </si>
  <si>
    <t>RAVNATELJ:</t>
  </si>
  <si>
    <t>53 Projekti EU</t>
  </si>
  <si>
    <t>F01 10007103000</t>
  </si>
  <si>
    <t>PROGRAM B01</t>
  </si>
  <si>
    <t>SOCIJALNA SKRB</t>
  </si>
  <si>
    <t>Aktivnost B01 1000</t>
  </si>
  <si>
    <t>Socijalna zaštita - zakonski standard - Rana intervencija</t>
  </si>
  <si>
    <t>10 Socijalna zaštita</t>
  </si>
  <si>
    <t>104 Obitelj i djeca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</si>
</sst>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4"/>
      <color theme="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3" fillId="0" borderId="0"/>
  </cellStyleXfs>
  <cellXfs count="22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3" fillId="0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0" fontId="17" fillId="7" borderId="4" xfId="0" applyNumberFormat="1" applyFont="1" applyFill="1" applyBorder="1" applyAlignment="1" applyProtection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3" fontId="3" fillId="10" borderId="3" xfId="0" applyNumberFormat="1" applyFont="1" applyFill="1" applyBorder="1" applyAlignment="1">
      <alignment horizontal="right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3" fontId="6" fillId="9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6" fillId="13" borderId="3" xfId="0" applyNumberFormat="1" applyFont="1" applyFill="1" applyBorder="1" applyAlignment="1" applyProtection="1">
      <alignment wrapText="1"/>
    </xf>
    <xf numFmtId="3" fontId="3" fillId="13" borderId="3" xfId="0" applyNumberFormat="1" applyFont="1" applyFill="1" applyBorder="1" applyAlignment="1">
      <alignment horizontal="right"/>
    </xf>
    <xf numFmtId="0" fontId="6" fillId="14" borderId="0" xfId="0" applyNumberFormat="1" applyFont="1" applyFill="1" applyBorder="1" applyAlignment="1" applyProtection="1">
      <alignment wrapText="1"/>
    </xf>
    <xf numFmtId="3" fontId="3" fillId="14" borderId="3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3" fontId="6" fillId="11" borderId="3" xfId="0" applyNumberFormat="1" applyFont="1" applyFill="1" applyBorder="1" applyAlignment="1">
      <alignment horizontal="right"/>
    </xf>
    <xf numFmtId="0" fontId="1" fillId="0" borderId="0" xfId="0" applyFont="1"/>
    <xf numFmtId="0" fontId="6" fillId="8" borderId="4" xfId="0" applyNumberFormat="1" applyFont="1" applyFill="1" applyBorder="1" applyAlignment="1" applyProtection="1">
      <alignment horizontal="left" vertical="center" wrapText="1"/>
    </xf>
    <xf numFmtId="3" fontId="6" fillId="8" borderId="3" xfId="0" applyNumberFormat="1" applyFont="1" applyFill="1" applyBorder="1" applyAlignment="1">
      <alignment horizontal="right"/>
    </xf>
    <xf numFmtId="0" fontId="6" fillId="15" borderId="4" xfId="0" applyNumberFormat="1" applyFont="1" applyFill="1" applyBorder="1" applyAlignment="1" applyProtection="1">
      <alignment horizontal="left" vertical="center" wrapText="1"/>
    </xf>
    <xf numFmtId="3" fontId="6" fillId="15" borderId="3" xfId="0" applyNumberFormat="1" applyFont="1" applyFill="1" applyBorder="1" applyAlignment="1">
      <alignment horizontal="right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3" fontId="6" fillId="12" borderId="3" xfId="0" applyNumberFormat="1" applyFont="1" applyFill="1" applyBorder="1" applyAlignment="1">
      <alignment horizontal="right"/>
    </xf>
    <xf numFmtId="0" fontId="17" fillId="10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3" fontId="0" fillId="0" borderId="0" xfId="0" applyNumberFormat="1"/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17" fillId="2" borderId="3" xfId="0" applyNumberFormat="1" applyFont="1" applyFill="1" applyBorder="1" applyAlignment="1">
      <alignment horizontal="right"/>
    </xf>
    <xf numFmtId="0" fontId="9" fillId="2" borderId="0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7" fillId="6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0" xfId="0" applyFill="1"/>
    <xf numFmtId="4" fontId="23" fillId="0" borderId="0" xfId="0" applyNumberFormat="1" applyFont="1" applyFill="1" applyBorder="1" applyAlignment="1" applyProtection="1"/>
    <xf numFmtId="0" fontId="24" fillId="0" borderId="0" xfId="0" applyFont="1"/>
    <xf numFmtId="0" fontId="23" fillId="0" borderId="0" xfId="0" applyNumberFormat="1" applyFont="1" applyFill="1" applyBorder="1" applyAlignment="1" applyProtection="1"/>
    <xf numFmtId="0" fontId="24" fillId="0" borderId="0" xfId="0" applyFont="1" applyFill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23" fillId="0" borderId="0" xfId="0" applyNumberFormat="1" applyFont="1" applyFill="1" applyBorder="1" applyAlignment="1" applyProtection="1">
      <alignment horizontal="center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3" fontId="6" fillId="16" borderId="3" xfId="0" applyNumberFormat="1" applyFont="1" applyFill="1" applyBorder="1" applyAlignment="1">
      <alignment horizontal="left" wrapText="1"/>
    </xf>
    <xf numFmtId="3" fontId="3" fillId="16" borderId="3" xfId="0" applyNumberFormat="1" applyFont="1" applyFill="1" applyBorder="1" applyAlignment="1">
      <alignment horizontal="right"/>
    </xf>
    <xf numFmtId="3" fontId="6" fillId="17" borderId="3" xfId="0" applyNumberFormat="1" applyFont="1" applyFill="1" applyBorder="1" applyAlignment="1">
      <alignment horizontal="left" wrapText="1"/>
    </xf>
    <xf numFmtId="3" fontId="3" fillId="17" borderId="3" xfId="0" applyNumberFormat="1" applyFont="1" applyFill="1" applyBorder="1" applyAlignment="1">
      <alignment horizontal="right"/>
    </xf>
    <xf numFmtId="0" fontId="17" fillId="18" borderId="4" xfId="0" applyNumberFormat="1" applyFont="1" applyFill="1" applyBorder="1" applyAlignment="1" applyProtection="1">
      <alignment horizontal="left" vertical="center" wrapText="1"/>
    </xf>
    <xf numFmtId="3" fontId="3" fillId="18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0" fillId="0" borderId="3" xfId="0" applyBorder="1"/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0" borderId="1" xfId="0" quotePrefix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7" fillId="6" borderId="1" xfId="0" applyNumberFormat="1" applyFont="1" applyFill="1" applyBorder="1" applyAlignment="1" applyProtection="1">
      <alignment horizontal="left" vertical="center" wrapText="1"/>
    </xf>
    <xf numFmtId="0" fontId="17" fillId="6" borderId="2" xfId="0" applyNumberFormat="1" applyFont="1" applyFill="1" applyBorder="1" applyAlignment="1" applyProtection="1">
      <alignment horizontal="left" vertical="center" wrapText="1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14" borderId="1" xfId="0" applyNumberFormat="1" applyFont="1" applyFill="1" applyBorder="1" applyAlignment="1" applyProtection="1">
      <alignment horizontal="left" vertical="center" wrapText="1"/>
    </xf>
    <xf numFmtId="0" fontId="6" fillId="14" borderId="2" xfId="0" applyNumberFormat="1" applyFont="1" applyFill="1" applyBorder="1" applyAlignment="1" applyProtection="1">
      <alignment horizontal="left" vertical="center" wrapText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0" fontId="17" fillId="3" borderId="2" xfId="0" applyNumberFormat="1" applyFont="1" applyFill="1" applyBorder="1" applyAlignment="1" applyProtection="1">
      <alignment horizontal="left" vertical="center" wrapText="1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13" borderId="1" xfId="0" applyNumberFormat="1" applyFont="1" applyFill="1" applyBorder="1" applyAlignment="1" applyProtection="1">
      <alignment horizontal="left" vertical="center" wrapText="1"/>
    </xf>
    <xf numFmtId="0" fontId="6" fillId="13" borderId="2" xfId="0" applyNumberFormat="1" applyFont="1" applyFill="1" applyBorder="1" applyAlignment="1" applyProtection="1">
      <alignment horizontal="left" vertical="center" wrapText="1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0" fontId="6" fillId="11" borderId="1" xfId="0" applyNumberFormat="1" applyFont="1" applyFill="1" applyBorder="1" applyAlignment="1" applyProtection="1">
      <alignment horizontal="left" vertical="center" wrapText="1"/>
    </xf>
    <xf numFmtId="0" fontId="6" fillId="11" borderId="2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17" fillId="7" borderId="1" xfId="0" applyNumberFormat="1" applyFont="1" applyFill="1" applyBorder="1" applyAlignment="1" applyProtection="1">
      <alignment horizontal="left" vertical="center" wrapText="1"/>
    </xf>
    <xf numFmtId="0" fontId="17" fillId="7" borderId="2" xfId="0" applyNumberFormat="1" applyFont="1" applyFill="1" applyBorder="1" applyAlignment="1" applyProtection="1">
      <alignment horizontal="left" vertical="center" wrapText="1"/>
    </xf>
    <xf numFmtId="0" fontId="17" fillId="7" borderId="4" xfId="0" applyNumberFormat="1" applyFont="1" applyFill="1" applyBorder="1" applyAlignment="1" applyProtection="1">
      <alignment horizontal="left" vertical="center" wrapText="1"/>
    </xf>
    <xf numFmtId="0" fontId="6" fillId="12" borderId="1" xfId="0" applyNumberFormat="1" applyFont="1" applyFill="1" applyBorder="1" applyAlignment="1" applyProtection="1">
      <alignment horizontal="left" vertical="center" wrapText="1"/>
    </xf>
    <xf numFmtId="0" fontId="6" fillId="12" borderId="2" xfId="0" applyNumberFormat="1" applyFont="1" applyFill="1" applyBorder="1" applyAlignment="1" applyProtection="1">
      <alignment horizontal="left" vertical="center" wrapText="1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0" fontId="6" fillId="15" borderId="1" xfId="0" applyNumberFormat="1" applyFont="1" applyFill="1" applyBorder="1" applyAlignment="1" applyProtection="1">
      <alignment horizontal="left" vertical="center" wrapText="1"/>
    </xf>
    <xf numFmtId="0" fontId="6" fillId="15" borderId="2" xfId="0" applyNumberFormat="1" applyFont="1" applyFill="1" applyBorder="1" applyAlignment="1" applyProtection="1">
      <alignment horizontal="left" vertical="center" wrapText="1"/>
    </xf>
    <xf numFmtId="0" fontId="6" fillId="15" borderId="4" xfId="0" applyNumberFormat="1" applyFont="1" applyFill="1" applyBorder="1" applyAlignment="1" applyProtection="1">
      <alignment horizontal="left" vertical="center" wrapText="1"/>
    </xf>
    <xf numFmtId="0" fontId="17" fillId="10" borderId="1" xfId="0" applyNumberFormat="1" applyFont="1" applyFill="1" applyBorder="1" applyAlignment="1" applyProtection="1">
      <alignment horizontal="left" vertical="center" wrapText="1"/>
    </xf>
    <xf numFmtId="0" fontId="17" fillId="10" borderId="2" xfId="0" applyNumberFormat="1" applyFont="1" applyFill="1" applyBorder="1" applyAlignment="1" applyProtection="1">
      <alignment horizontal="left" vertical="center" wrapText="1"/>
    </xf>
    <xf numFmtId="0" fontId="17" fillId="10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16" borderId="1" xfId="0" applyNumberFormat="1" applyFont="1" applyFill="1" applyBorder="1" applyAlignment="1" applyProtection="1">
      <alignment horizontal="left" vertical="center" wrapText="1"/>
    </xf>
    <xf numFmtId="0" fontId="6" fillId="16" borderId="2" xfId="0" applyNumberFormat="1" applyFont="1" applyFill="1" applyBorder="1" applyAlignment="1" applyProtection="1">
      <alignment horizontal="left" vertical="center" wrapText="1"/>
    </xf>
    <xf numFmtId="0" fontId="6" fillId="16" borderId="4" xfId="0" applyNumberFormat="1" applyFont="1" applyFill="1" applyBorder="1" applyAlignment="1" applyProtection="1">
      <alignment horizontal="left" vertical="center" wrapText="1"/>
    </xf>
    <xf numFmtId="0" fontId="6" fillId="17" borderId="1" xfId="0" applyNumberFormat="1" applyFont="1" applyFill="1" applyBorder="1" applyAlignment="1" applyProtection="1">
      <alignment horizontal="left" vertical="center" wrapText="1"/>
    </xf>
    <xf numFmtId="0" fontId="6" fillId="17" borderId="2" xfId="0" applyNumberFormat="1" applyFont="1" applyFill="1" applyBorder="1" applyAlignment="1" applyProtection="1">
      <alignment horizontal="left" vertical="center" wrapText="1"/>
    </xf>
    <xf numFmtId="0" fontId="6" fillId="17" borderId="4" xfId="0" applyNumberFormat="1" applyFont="1" applyFill="1" applyBorder="1" applyAlignment="1" applyProtection="1">
      <alignment horizontal="left" vertical="center" wrapText="1"/>
    </xf>
    <xf numFmtId="0" fontId="17" fillId="18" borderId="1" xfId="0" applyNumberFormat="1" applyFont="1" applyFill="1" applyBorder="1" applyAlignment="1" applyProtection="1">
      <alignment horizontal="left" vertical="center" wrapText="1"/>
    </xf>
    <xf numFmtId="0" fontId="17" fillId="18" borderId="2" xfId="0" applyNumberFormat="1" applyFont="1" applyFill="1" applyBorder="1" applyAlignment="1" applyProtection="1">
      <alignment horizontal="left" vertical="center" wrapText="1"/>
    </xf>
    <xf numFmtId="0" fontId="17" fillId="18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</cellXfs>
  <cellStyles count="3">
    <cellStyle name="Normal_Podaci" xfId="1"/>
    <cellStyle name="Normalno" xfId="0" builtinId="0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workbookViewId="0">
      <selection activeCell="A3" sqref="A3:J3"/>
    </sheetView>
  </sheetViews>
  <sheetFormatPr defaultRowHeight="15" x14ac:dyDescent="0.25"/>
  <cols>
    <col min="4" max="4" width="9.140625" customWidth="1"/>
    <col min="5" max="10" width="25.28515625" customWidth="1"/>
  </cols>
  <sheetData>
    <row r="1" spans="1:17" ht="42" customHeight="1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7" ht="18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7" ht="15.75" customHeight="1" x14ac:dyDescent="0.25">
      <c r="A3" s="151" t="s">
        <v>26</v>
      </c>
      <c r="B3" s="151"/>
      <c r="C3" s="151"/>
      <c r="D3" s="151"/>
      <c r="E3" s="151"/>
      <c r="F3" s="151"/>
      <c r="G3" s="151"/>
      <c r="H3" s="151"/>
      <c r="I3" s="157"/>
      <c r="J3" s="157"/>
    </row>
    <row r="4" spans="1:17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7" ht="18" customHeight="1" x14ac:dyDescent="0.25">
      <c r="A5" s="151" t="s">
        <v>34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7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93</v>
      </c>
    </row>
    <row r="7" spans="1:17" ht="25.5" customHeight="1" x14ac:dyDescent="0.25">
      <c r="A7" s="27"/>
      <c r="B7" s="28"/>
      <c r="C7" s="28"/>
      <c r="D7" s="29"/>
      <c r="E7" s="30"/>
      <c r="F7" s="3" t="s">
        <v>94</v>
      </c>
      <c r="G7" s="3" t="s">
        <v>90</v>
      </c>
      <c r="H7" s="3" t="s">
        <v>95</v>
      </c>
      <c r="I7" s="3" t="s">
        <v>96</v>
      </c>
      <c r="J7" s="3" t="s">
        <v>97</v>
      </c>
      <c r="L7" s="76"/>
      <c r="M7" s="76"/>
      <c r="N7" s="76"/>
      <c r="O7" s="76"/>
      <c r="P7" s="76"/>
    </row>
    <row r="8" spans="1:17" ht="15" customHeight="1" x14ac:dyDescent="0.25">
      <c r="A8" s="153" t="s">
        <v>0</v>
      </c>
      <c r="B8" s="143"/>
      <c r="C8" s="143"/>
      <c r="D8" s="143"/>
      <c r="E8" s="158"/>
      <c r="F8" s="31">
        <f>F9+F10</f>
        <v>1555198.88</v>
      </c>
      <c r="G8" s="31">
        <f t="shared" ref="G8:J8" si="0">G9+G10</f>
        <v>1391460</v>
      </c>
      <c r="H8" s="31">
        <f t="shared" si="0"/>
        <v>1776820</v>
      </c>
      <c r="I8" s="31">
        <f t="shared" si="0"/>
        <v>1806700</v>
      </c>
      <c r="J8" s="31">
        <f t="shared" si="0"/>
        <v>1842320</v>
      </c>
      <c r="L8" s="76"/>
      <c r="M8" s="76"/>
      <c r="N8" s="76"/>
      <c r="O8" s="76"/>
      <c r="P8" s="76"/>
    </row>
    <row r="9" spans="1:17" ht="15.75" customHeight="1" x14ac:dyDescent="0.25">
      <c r="A9" s="159" t="s">
        <v>98</v>
      </c>
      <c r="B9" s="149"/>
      <c r="C9" s="149"/>
      <c r="D9" s="149"/>
      <c r="E9" s="147"/>
      <c r="F9" s="94">
        <v>1555198.88</v>
      </c>
      <c r="G9" s="94">
        <v>1391460</v>
      </c>
      <c r="H9" s="94">
        <v>1776820</v>
      </c>
      <c r="I9" s="94">
        <f>1807250-550</f>
        <v>1806700</v>
      </c>
      <c r="J9" s="94">
        <f>1843430-1110</f>
        <v>1842320</v>
      </c>
    </row>
    <row r="10" spans="1:17" ht="15" customHeight="1" x14ac:dyDescent="0.25">
      <c r="A10" s="146" t="s">
        <v>99</v>
      </c>
      <c r="B10" s="147"/>
      <c r="C10" s="147"/>
      <c r="D10" s="147"/>
      <c r="E10" s="147"/>
      <c r="F10" s="94"/>
      <c r="G10" s="94">
        <v>0</v>
      </c>
      <c r="H10" s="94"/>
      <c r="I10" s="94"/>
      <c r="J10" s="94"/>
    </row>
    <row r="11" spans="1:17" ht="15.75" customHeight="1" x14ac:dyDescent="0.25">
      <c r="A11" s="95" t="s">
        <v>2</v>
      </c>
      <c r="B11" s="96"/>
      <c r="C11" s="96"/>
      <c r="D11" s="96"/>
      <c r="E11" s="96"/>
      <c r="F11" s="31">
        <f>F12+F13</f>
        <v>1545623.59</v>
      </c>
      <c r="G11" s="31">
        <f t="shared" ref="G11:J11" si="1">G12+G13</f>
        <v>1381510</v>
      </c>
      <c r="H11" s="31">
        <f t="shared" si="1"/>
        <v>1764720</v>
      </c>
      <c r="I11" s="31">
        <f t="shared" si="1"/>
        <v>1794400</v>
      </c>
      <c r="J11" s="31">
        <f t="shared" si="1"/>
        <v>1829720</v>
      </c>
      <c r="L11" s="76"/>
      <c r="M11" s="76"/>
      <c r="N11" s="76"/>
      <c r="O11" s="76"/>
      <c r="P11" s="76"/>
      <c r="Q11" s="76"/>
    </row>
    <row r="12" spans="1:17" ht="15" customHeight="1" x14ac:dyDescent="0.25">
      <c r="A12" s="148" t="s">
        <v>100</v>
      </c>
      <c r="B12" s="149"/>
      <c r="C12" s="149"/>
      <c r="D12" s="149"/>
      <c r="E12" s="149"/>
      <c r="F12" s="94">
        <v>1296600.26</v>
      </c>
      <c r="G12" s="94">
        <v>1376200</v>
      </c>
      <c r="H12" s="94">
        <v>1762720</v>
      </c>
      <c r="I12" s="94">
        <f>1792910-550</f>
        <v>1792360</v>
      </c>
      <c r="J12" s="97">
        <f>1828750-1110</f>
        <v>1827640</v>
      </c>
    </row>
    <row r="13" spans="1:17" ht="15.75" customHeight="1" x14ac:dyDescent="0.25">
      <c r="A13" s="150" t="s">
        <v>101</v>
      </c>
      <c r="B13" s="147"/>
      <c r="C13" s="147"/>
      <c r="D13" s="147"/>
      <c r="E13" s="147"/>
      <c r="F13" s="32">
        <v>249023.33</v>
      </c>
      <c r="G13" s="32">
        <v>5310</v>
      </c>
      <c r="H13" s="32">
        <v>2000</v>
      </c>
      <c r="I13" s="32">
        <v>2040</v>
      </c>
      <c r="J13" s="97">
        <v>2080</v>
      </c>
    </row>
    <row r="14" spans="1:17" ht="15" customHeight="1" x14ac:dyDescent="0.25">
      <c r="A14" s="142" t="s">
        <v>3</v>
      </c>
      <c r="B14" s="143"/>
      <c r="C14" s="143"/>
      <c r="D14" s="143"/>
      <c r="E14" s="143"/>
      <c r="F14" s="31">
        <f>F8-F11</f>
        <v>9575.2899999998044</v>
      </c>
      <c r="G14" s="31">
        <f>G8-G11</f>
        <v>9950</v>
      </c>
      <c r="H14" s="31">
        <f t="shared" ref="H14:J14" si="2">H8-H11</f>
        <v>12100</v>
      </c>
      <c r="I14" s="31">
        <f t="shared" si="2"/>
        <v>12300</v>
      </c>
      <c r="J14" s="31">
        <f t="shared" si="2"/>
        <v>12600</v>
      </c>
    </row>
    <row r="15" spans="1:17" ht="15" customHeight="1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7" ht="15" customHeight="1" x14ac:dyDescent="0.25">
      <c r="A16" s="151" t="s">
        <v>35</v>
      </c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9.25" customHeight="1" x14ac:dyDescent="0.25">
      <c r="A18" s="27"/>
      <c r="B18" s="28"/>
      <c r="C18" s="28"/>
      <c r="D18" s="29"/>
      <c r="E18" s="30"/>
      <c r="F18" s="3" t="s">
        <v>94</v>
      </c>
      <c r="G18" s="3" t="s">
        <v>90</v>
      </c>
      <c r="H18" s="3" t="s">
        <v>95</v>
      </c>
      <c r="I18" s="3" t="s">
        <v>96</v>
      </c>
      <c r="J18" s="3" t="s">
        <v>97</v>
      </c>
    </row>
    <row r="19" spans="1:10" ht="15.75" customHeight="1" x14ac:dyDescent="0.25">
      <c r="A19" s="150" t="s">
        <v>102</v>
      </c>
      <c r="B19" s="147"/>
      <c r="C19" s="147"/>
      <c r="D19" s="147"/>
      <c r="E19" s="147"/>
      <c r="F19" s="32"/>
      <c r="G19" s="32"/>
      <c r="H19" s="32"/>
      <c r="I19" s="32"/>
      <c r="J19" s="97"/>
    </row>
    <row r="20" spans="1:10" ht="15" customHeight="1" x14ac:dyDescent="0.25">
      <c r="A20" s="150" t="s">
        <v>103</v>
      </c>
      <c r="B20" s="147"/>
      <c r="C20" s="147"/>
      <c r="D20" s="147"/>
      <c r="E20" s="147"/>
      <c r="F20" s="32"/>
      <c r="G20" s="32"/>
      <c r="H20" s="32"/>
      <c r="I20" s="32"/>
      <c r="J20" s="97"/>
    </row>
    <row r="21" spans="1:10" x14ac:dyDescent="0.25">
      <c r="A21" s="142" t="s">
        <v>5</v>
      </c>
      <c r="B21" s="143"/>
      <c r="C21" s="143"/>
      <c r="D21" s="143"/>
      <c r="E21" s="143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ht="18" customHeight="1" x14ac:dyDescent="0.25">
      <c r="A22" s="142" t="s">
        <v>6</v>
      </c>
      <c r="B22" s="143"/>
      <c r="C22" s="143"/>
      <c r="D22" s="143"/>
      <c r="E22" s="143"/>
      <c r="F22" s="31">
        <f>F14+F21</f>
        <v>9575.2899999998044</v>
      </c>
      <c r="G22" s="31">
        <f t="shared" ref="G22:J22" si="4">G14+G21</f>
        <v>9950</v>
      </c>
      <c r="H22" s="31">
        <f t="shared" si="4"/>
        <v>12100</v>
      </c>
      <c r="I22" s="31">
        <f t="shared" si="4"/>
        <v>12300</v>
      </c>
      <c r="J22" s="31">
        <f t="shared" si="4"/>
        <v>12600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51" t="s">
        <v>104</v>
      </c>
      <c r="B24" s="152"/>
      <c r="C24" s="152"/>
      <c r="D24" s="152"/>
      <c r="E24" s="152"/>
      <c r="F24" s="152"/>
      <c r="G24" s="152"/>
      <c r="H24" s="152"/>
      <c r="I24" s="152"/>
      <c r="J24" s="152"/>
    </row>
    <row r="25" spans="1:10" ht="15.75" customHeight="1" x14ac:dyDescent="0.25">
      <c r="A25" s="84"/>
      <c r="B25" s="85"/>
      <c r="C25" s="85"/>
      <c r="D25" s="85"/>
      <c r="E25" s="85"/>
      <c r="F25" s="85"/>
      <c r="G25" s="85"/>
      <c r="H25" s="85"/>
      <c r="I25" s="85"/>
      <c r="J25" s="85"/>
    </row>
    <row r="26" spans="1:10" ht="25.5" customHeight="1" x14ac:dyDescent="0.25">
      <c r="A26" s="27"/>
      <c r="B26" s="28"/>
      <c r="C26" s="28"/>
      <c r="D26" s="29"/>
      <c r="E26" s="30"/>
      <c r="F26" s="3" t="s">
        <v>94</v>
      </c>
      <c r="G26" s="3" t="s">
        <v>90</v>
      </c>
      <c r="H26" s="3" t="s">
        <v>95</v>
      </c>
      <c r="I26" s="3" t="s">
        <v>96</v>
      </c>
      <c r="J26" s="3" t="s">
        <v>97</v>
      </c>
    </row>
    <row r="27" spans="1:10" ht="15" customHeight="1" x14ac:dyDescent="0.25">
      <c r="A27" s="137" t="s">
        <v>105</v>
      </c>
      <c r="B27" s="138"/>
      <c r="C27" s="138"/>
      <c r="D27" s="138"/>
      <c r="E27" s="139"/>
      <c r="F27" s="98">
        <v>-13675.63</v>
      </c>
      <c r="G27" s="98">
        <v>-9950</v>
      </c>
      <c r="H27" s="98">
        <v>-12100</v>
      </c>
      <c r="I27" s="98">
        <v>-12300</v>
      </c>
      <c r="J27" s="99">
        <v>-12600</v>
      </c>
    </row>
    <row r="28" spans="1:10" ht="18" customHeight="1" x14ac:dyDescent="0.25">
      <c r="A28" s="142" t="s">
        <v>106</v>
      </c>
      <c r="B28" s="143"/>
      <c r="C28" s="143"/>
      <c r="D28" s="143"/>
      <c r="E28" s="143"/>
      <c r="F28" s="100">
        <f>F22+F27</f>
        <v>-4100.3400000001948</v>
      </c>
      <c r="G28" s="100">
        <f t="shared" ref="G28:J28" si="5">G22+G27</f>
        <v>0</v>
      </c>
      <c r="H28" s="100">
        <f t="shared" si="5"/>
        <v>0</v>
      </c>
      <c r="I28" s="100">
        <f t="shared" si="5"/>
        <v>0</v>
      </c>
      <c r="J28" s="101">
        <f t="shared" si="5"/>
        <v>0</v>
      </c>
    </row>
    <row r="29" spans="1:10" ht="35.25" customHeight="1" x14ac:dyDescent="0.25">
      <c r="A29" s="153" t="s">
        <v>107</v>
      </c>
      <c r="B29" s="154"/>
      <c r="C29" s="154"/>
      <c r="D29" s="154"/>
      <c r="E29" s="155"/>
      <c r="F29" s="100">
        <f>F14+F21+F27-F28</f>
        <v>0</v>
      </c>
      <c r="G29" s="100">
        <f t="shared" ref="G29:J29" si="6">G14+G21+G27-G28</f>
        <v>0</v>
      </c>
      <c r="H29" s="100">
        <f t="shared" si="6"/>
        <v>0</v>
      </c>
      <c r="I29" s="100">
        <f t="shared" si="6"/>
        <v>0</v>
      </c>
      <c r="J29" s="101">
        <f t="shared" si="6"/>
        <v>0</v>
      </c>
    </row>
    <row r="30" spans="1:10" ht="18" customHeight="1" x14ac:dyDescent="0.25">
      <c r="A30" s="102"/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0" ht="15.75" x14ac:dyDescent="0.25">
      <c r="A31" s="156" t="s">
        <v>108</v>
      </c>
      <c r="B31" s="156"/>
      <c r="C31" s="156"/>
      <c r="D31" s="156"/>
      <c r="E31" s="156"/>
      <c r="F31" s="156"/>
      <c r="G31" s="156"/>
      <c r="H31" s="156"/>
      <c r="I31" s="156"/>
      <c r="J31" s="156"/>
    </row>
    <row r="32" spans="1:10" ht="18" customHeight="1" x14ac:dyDescent="0.25">
      <c r="A32" s="104"/>
      <c r="B32" s="105"/>
      <c r="C32" s="105"/>
      <c r="D32" s="105"/>
      <c r="E32" s="105"/>
      <c r="F32" s="105"/>
      <c r="G32" s="105"/>
      <c r="H32" s="106"/>
      <c r="I32" s="106"/>
      <c r="J32" s="106"/>
    </row>
    <row r="33" spans="1:19" ht="30" customHeight="1" x14ac:dyDescent="0.25">
      <c r="A33" s="107"/>
      <c r="B33" s="108"/>
      <c r="C33" s="108"/>
      <c r="D33" s="109"/>
      <c r="E33" s="110"/>
      <c r="F33" s="111" t="s">
        <v>94</v>
      </c>
      <c r="G33" s="111" t="s">
        <v>90</v>
      </c>
      <c r="H33" s="111" t="s">
        <v>95</v>
      </c>
      <c r="I33" s="111" t="s">
        <v>96</v>
      </c>
      <c r="J33" s="111" t="s">
        <v>97</v>
      </c>
    </row>
    <row r="34" spans="1:19" ht="15" customHeight="1" x14ac:dyDescent="0.25">
      <c r="A34" s="137" t="s">
        <v>105</v>
      </c>
      <c r="B34" s="138"/>
      <c r="C34" s="138"/>
      <c r="D34" s="138"/>
      <c r="E34" s="139"/>
      <c r="F34" s="98">
        <v>0</v>
      </c>
      <c r="G34" s="98">
        <f>F37</f>
        <v>0</v>
      </c>
      <c r="H34" s="98">
        <f>G37</f>
        <v>0</v>
      </c>
      <c r="I34" s="98">
        <f>H37</f>
        <v>0</v>
      </c>
      <c r="J34" s="99">
        <f>I37</f>
        <v>0</v>
      </c>
    </row>
    <row r="35" spans="1:19" ht="31.5" customHeight="1" x14ac:dyDescent="0.25">
      <c r="A35" s="137" t="s">
        <v>4</v>
      </c>
      <c r="B35" s="138"/>
      <c r="C35" s="138"/>
      <c r="D35" s="138"/>
      <c r="E35" s="139"/>
      <c r="F35" s="98">
        <v>0</v>
      </c>
      <c r="G35" s="98">
        <v>0</v>
      </c>
      <c r="H35" s="98">
        <v>0</v>
      </c>
      <c r="I35" s="98">
        <v>0</v>
      </c>
      <c r="J35" s="99">
        <v>0</v>
      </c>
    </row>
    <row r="36" spans="1:19" ht="15" customHeight="1" x14ac:dyDescent="0.25">
      <c r="A36" s="137" t="s">
        <v>109</v>
      </c>
      <c r="B36" s="140"/>
      <c r="C36" s="140"/>
      <c r="D36" s="140"/>
      <c r="E36" s="141"/>
      <c r="F36" s="98">
        <v>0</v>
      </c>
      <c r="G36" s="98">
        <v>0</v>
      </c>
      <c r="H36" s="98">
        <v>0</v>
      </c>
      <c r="I36" s="98">
        <v>0</v>
      </c>
      <c r="J36" s="99">
        <v>0</v>
      </c>
    </row>
    <row r="37" spans="1:19" ht="21.75" customHeight="1" x14ac:dyDescent="0.25">
      <c r="A37" s="142" t="s">
        <v>106</v>
      </c>
      <c r="B37" s="143"/>
      <c r="C37" s="143"/>
      <c r="D37" s="143"/>
      <c r="E37" s="143"/>
      <c r="F37" s="112">
        <f>F34-F35+F36</f>
        <v>0</v>
      </c>
      <c r="G37" s="112">
        <f t="shared" ref="G37:J37" si="7">G34-G35+G36</f>
        <v>0</v>
      </c>
      <c r="H37" s="112">
        <f t="shared" si="7"/>
        <v>0</v>
      </c>
      <c r="I37" s="112">
        <f t="shared" si="7"/>
        <v>0</v>
      </c>
      <c r="J37" s="113">
        <f t="shared" si="7"/>
        <v>0</v>
      </c>
    </row>
    <row r="38" spans="1:19" ht="29.25" customHeight="1" x14ac:dyDescent="0.25"/>
    <row r="39" spans="1:19" ht="14.25" customHeight="1" x14ac:dyDescent="0.25">
      <c r="A39" s="144" t="s">
        <v>110</v>
      </c>
      <c r="B39" s="145"/>
      <c r="C39" s="145"/>
      <c r="D39" s="145"/>
      <c r="E39" s="145"/>
      <c r="F39" s="145"/>
      <c r="G39" s="145"/>
      <c r="H39" s="145"/>
      <c r="I39" s="145"/>
      <c r="J39" s="145"/>
    </row>
    <row r="40" spans="1:19" ht="14.25" customHeight="1" x14ac:dyDescent="0.25">
      <c r="A40" s="114"/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9" ht="14.25" customHeight="1" x14ac:dyDescent="0.25">
      <c r="A41" s="114"/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9" ht="15" customHeight="1" x14ac:dyDescent="0.25">
      <c r="A42" s="124" t="s">
        <v>134</v>
      </c>
      <c r="B42" s="120"/>
      <c r="C42" s="121"/>
      <c r="D42" s="121"/>
      <c r="E42" s="121"/>
      <c r="F42" s="122"/>
      <c r="G42" s="126" t="s">
        <v>137</v>
      </c>
      <c r="J42" s="123"/>
      <c r="K42" s="121"/>
      <c r="L42" s="121"/>
      <c r="S42" s="122"/>
    </row>
    <row r="43" spans="1:19" ht="19.5" customHeight="1" x14ac:dyDescent="0.25">
      <c r="A43" s="125" t="s">
        <v>136</v>
      </c>
      <c r="B43" s="122"/>
      <c r="C43" s="121"/>
      <c r="D43" s="121"/>
      <c r="E43" s="121"/>
      <c r="F43" s="121"/>
      <c r="G43" s="122" t="s">
        <v>135</v>
      </c>
      <c r="J43" s="123"/>
      <c r="K43" s="121"/>
      <c r="L43" s="121"/>
    </row>
    <row r="44" spans="1:19" ht="16.5" customHeight="1" x14ac:dyDescent="0.25"/>
    <row r="45" spans="1:19" x14ac:dyDescent="0.25">
      <c r="A45" s="83" t="s">
        <v>131</v>
      </c>
    </row>
    <row r="46" spans="1:19" ht="3.75" customHeight="1" x14ac:dyDescent="0.25">
      <c r="A46" s="119"/>
    </row>
    <row r="47" spans="1:19" x14ac:dyDescent="0.25">
      <c r="A47" s="83" t="s">
        <v>132</v>
      </c>
    </row>
    <row r="48" spans="1:19" ht="4.5" customHeight="1" x14ac:dyDescent="0.25">
      <c r="A48" s="119"/>
    </row>
    <row r="49" spans="1:1" x14ac:dyDescent="0.25">
      <c r="A49" s="83" t="s">
        <v>133</v>
      </c>
    </row>
  </sheetData>
  <mergeCells count="24">
    <mergeCell ref="A1:J1"/>
    <mergeCell ref="A3:J3"/>
    <mergeCell ref="A5:J5"/>
    <mergeCell ref="A8:E8"/>
    <mergeCell ref="A9:E9"/>
    <mergeCell ref="A10:E10"/>
    <mergeCell ref="A12:E12"/>
    <mergeCell ref="A13:E13"/>
    <mergeCell ref="A16:J16"/>
    <mergeCell ref="A34:E34"/>
    <mergeCell ref="A14:E14"/>
    <mergeCell ref="A19:E19"/>
    <mergeCell ref="A20:E20"/>
    <mergeCell ref="A21:E21"/>
    <mergeCell ref="A22:E22"/>
    <mergeCell ref="A24:J24"/>
    <mergeCell ref="A29:E29"/>
    <mergeCell ref="A31:J31"/>
    <mergeCell ref="A35:E35"/>
    <mergeCell ref="A36:E36"/>
    <mergeCell ref="A37:E37"/>
    <mergeCell ref="A39:J39"/>
    <mergeCell ref="A27:E27"/>
    <mergeCell ref="A28:E28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7" workbookViewId="0">
      <selection activeCell="H11" sqref="H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8" width="18.7109375" customWidth="1"/>
  </cols>
  <sheetData>
    <row r="1" spans="1:8" ht="42" customHeight="1" x14ac:dyDescent="0.25">
      <c r="A1" s="151" t="s">
        <v>112</v>
      </c>
      <c r="B1" s="151"/>
      <c r="C1" s="151"/>
      <c r="D1" s="151"/>
      <c r="E1" s="151"/>
      <c r="F1" s="151"/>
      <c r="G1" s="151"/>
      <c r="H1" s="151"/>
    </row>
    <row r="2" spans="1:8" ht="9" customHeight="1" x14ac:dyDescent="0.25">
      <c r="A2" s="4"/>
      <c r="B2" s="4"/>
      <c r="C2" s="4"/>
      <c r="D2" s="23"/>
      <c r="E2" s="4"/>
      <c r="F2" s="4"/>
      <c r="G2" s="4"/>
      <c r="H2" s="23"/>
    </row>
    <row r="3" spans="1:8" ht="15.75" customHeight="1" x14ac:dyDescent="0.25">
      <c r="A3" s="151" t="s">
        <v>26</v>
      </c>
      <c r="B3" s="151"/>
      <c r="C3" s="151"/>
      <c r="D3" s="151"/>
      <c r="E3" s="151"/>
      <c r="F3" s="157"/>
      <c r="G3" s="157"/>
    </row>
    <row r="4" spans="1:8" ht="9" customHeight="1" x14ac:dyDescent="0.25">
      <c r="A4" s="4"/>
      <c r="B4" s="4"/>
      <c r="C4" s="4"/>
      <c r="D4" s="23"/>
      <c r="E4" s="4"/>
      <c r="F4" s="5"/>
      <c r="G4" s="5"/>
      <c r="H4" s="5"/>
    </row>
    <row r="5" spans="1:8" ht="18" customHeight="1" x14ac:dyDescent="0.25">
      <c r="A5" s="151" t="s">
        <v>8</v>
      </c>
      <c r="B5" s="152"/>
      <c r="C5" s="152"/>
      <c r="D5" s="152"/>
      <c r="E5" s="152"/>
      <c r="F5" s="152"/>
      <c r="G5" s="152"/>
    </row>
    <row r="6" spans="1:8" ht="7.5" customHeight="1" x14ac:dyDescent="0.25">
      <c r="A6" s="4"/>
      <c r="B6" s="4"/>
      <c r="C6" s="4"/>
      <c r="D6" s="23"/>
      <c r="E6" s="4"/>
      <c r="F6" s="5"/>
      <c r="G6" s="5"/>
      <c r="H6" s="5"/>
    </row>
    <row r="7" spans="1:8" ht="15.75" customHeight="1" x14ac:dyDescent="0.25">
      <c r="A7" s="151" t="s">
        <v>1</v>
      </c>
      <c r="B7" s="160"/>
      <c r="C7" s="160"/>
      <c r="D7" s="160"/>
      <c r="E7" s="160"/>
      <c r="F7" s="160"/>
      <c r="G7" s="160"/>
    </row>
    <row r="8" spans="1:8" ht="11.25" customHeight="1" x14ac:dyDescent="0.25">
      <c r="A8" s="4"/>
      <c r="B8" s="4"/>
      <c r="C8" s="4"/>
      <c r="D8" s="82">
        <f>+D10-D22</f>
        <v>-4100.3199999998324</v>
      </c>
      <c r="E8" s="82">
        <f>+E10-E22</f>
        <v>0</v>
      </c>
      <c r="F8" s="82">
        <f>+F10-F22</f>
        <v>0</v>
      </c>
      <c r="G8" s="82">
        <f>+G10-G22</f>
        <v>0</v>
      </c>
      <c r="H8" s="82">
        <f>+H10-H22</f>
        <v>0</v>
      </c>
    </row>
    <row r="9" spans="1:8" ht="25.5" x14ac:dyDescent="0.25">
      <c r="A9" s="19" t="s">
        <v>9</v>
      </c>
      <c r="B9" s="18" t="s">
        <v>10</v>
      </c>
      <c r="C9" s="18" t="s">
        <v>7</v>
      </c>
      <c r="D9" s="18" t="s">
        <v>89</v>
      </c>
      <c r="E9" s="19" t="s">
        <v>36</v>
      </c>
      <c r="F9" s="19" t="s">
        <v>91</v>
      </c>
      <c r="G9" s="19" t="s">
        <v>38</v>
      </c>
      <c r="H9" s="19" t="s">
        <v>92</v>
      </c>
    </row>
    <row r="10" spans="1:8" x14ac:dyDescent="0.25">
      <c r="A10" s="19"/>
      <c r="B10" s="18"/>
      <c r="C10" s="18"/>
      <c r="D10" s="77">
        <f>+D11+D16</f>
        <v>1541523.2600000002</v>
      </c>
      <c r="E10" s="77">
        <f>+E11+E16</f>
        <v>1381510</v>
      </c>
      <c r="F10" s="77">
        <f>+F11+F16</f>
        <v>1764720</v>
      </c>
      <c r="G10" s="77">
        <f>+G11+G16</f>
        <v>1794400</v>
      </c>
      <c r="H10" s="77">
        <f>+H11+H16</f>
        <v>1829720</v>
      </c>
    </row>
    <row r="11" spans="1:8" ht="15.75" customHeight="1" x14ac:dyDescent="0.25">
      <c r="A11" s="10">
        <v>6</v>
      </c>
      <c r="B11" s="10"/>
      <c r="C11" s="10" t="s">
        <v>12</v>
      </c>
      <c r="D11" s="81">
        <f>+D12+D13+D14+D15</f>
        <v>1555198.8900000001</v>
      </c>
      <c r="E11" s="81">
        <f>+E12+E13+E14+E15</f>
        <v>1391460</v>
      </c>
      <c r="F11" s="81">
        <f>+F12+F13+F14+F15</f>
        <v>1776820</v>
      </c>
      <c r="G11" s="81">
        <f>+G12+G13+G14+G15</f>
        <v>1806700</v>
      </c>
      <c r="H11" s="81">
        <f>+H12+H13+H14+H15</f>
        <v>1842320</v>
      </c>
    </row>
    <row r="12" spans="1:8" ht="38.25" x14ac:dyDescent="0.25">
      <c r="A12" s="10"/>
      <c r="B12" s="15">
        <v>63</v>
      </c>
      <c r="C12" s="15" t="s">
        <v>39</v>
      </c>
      <c r="D12" s="8">
        <f>1167429.72+0.14</f>
        <v>1167429.8599999999</v>
      </c>
      <c r="E12" s="8">
        <v>1220290</v>
      </c>
      <c r="F12" s="8">
        <v>1520840</v>
      </c>
      <c r="G12" s="8">
        <f>1535280+10370+510</f>
        <v>1546160</v>
      </c>
      <c r="H12" s="8">
        <f>1565970+10620+520</f>
        <v>1577110</v>
      </c>
    </row>
    <row r="13" spans="1:8" ht="51" x14ac:dyDescent="0.25">
      <c r="A13" s="11"/>
      <c r="B13" s="11">
        <v>65</v>
      </c>
      <c r="C13" s="15" t="s">
        <v>85</v>
      </c>
      <c r="D13" s="8">
        <v>1714.55</v>
      </c>
      <c r="E13" s="8">
        <v>1990</v>
      </c>
      <c r="F13" s="8">
        <v>2000</v>
      </c>
      <c r="G13" s="8">
        <v>2040</v>
      </c>
      <c r="H13" s="8">
        <v>2080</v>
      </c>
    </row>
    <row r="14" spans="1:8" ht="51" x14ac:dyDescent="0.25">
      <c r="A14" s="11"/>
      <c r="B14" s="11">
        <v>66</v>
      </c>
      <c r="C14" s="15" t="s">
        <v>86</v>
      </c>
      <c r="D14" s="8">
        <v>3246.11</v>
      </c>
      <c r="E14" s="8">
        <v>2760</v>
      </c>
      <c r="F14" s="8">
        <v>2600</v>
      </c>
      <c r="G14" s="8">
        <v>2650</v>
      </c>
      <c r="H14" s="8">
        <v>2700</v>
      </c>
    </row>
    <row r="15" spans="1:8" ht="38.25" x14ac:dyDescent="0.25">
      <c r="A15" s="11"/>
      <c r="B15" s="11">
        <v>67</v>
      </c>
      <c r="C15" s="15" t="s">
        <v>40</v>
      </c>
      <c r="D15" s="8">
        <v>382808.37</v>
      </c>
      <c r="E15" s="8">
        <v>166420</v>
      </c>
      <c r="F15" s="8">
        <v>251380</v>
      </c>
      <c r="G15" s="8">
        <f>254980+1420-550</f>
        <v>255850</v>
      </c>
      <c r="H15" s="8">
        <f>260080+1460-1110</f>
        <v>260430</v>
      </c>
    </row>
    <row r="16" spans="1:8" x14ac:dyDescent="0.25">
      <c r="A16" s="13">
        <v>9</v>
      </c>
      <c r="B16" s="14"/>
      <c r="C16" s="24" t="s">
        <v>87</v>
      </c>
      <c r="D16" s="81">
        <f>+D17</f>
        <v>-13675.63</v>
      </c>
      <c r="E16" s="81">
        <f>+E17</f>
        <v>-9950</v>
      </c>
      <c r="F16" s="81">
        <f t="shared" ref="F16:H16" si="0">+F17</f>
        <v>-12100</v>
      </c>
      <c r="G16" s="81">
        <f t="shared" si="0"/>
        <v>-12300</v>
      </c>
      <c r="H16" s="81">
        <f t="shared" si="0"/>
        <v>-12600</v>
      </c>
    </row>
    <row r="17" spans="1:8" x14ac:dyDescent="0.25">
      <c r="A17" s="15"/>
      <c r="B17" s="15">
        <v>92</v>
      </c>
      <c r="C17" s="25" t="s">
        <v>88</v>
      </c>
      <c r="D17" s="8">
        <v>-13675.63</v>
      </c>
      <c r="E17" s="8">
        <v>-9950</v>
      </c>
      <c r="F17" s="8">
        <v>-12100</v>
      </c>
      <c r="G17" s="8">
        <v>-12300</v>
      </c>
      <c r="H17" s="8">
        <v>-12600</v>
      </c>
    </row>
    <row r="18" spans="1:8" x14ac:dyDescent="0.25">
      <c r="C18" s="79"/>
    </row>
    <row r="19" spans="1:8" ht="15.75" customHeight="1" x14ac:dyDescent="0.25">
      <c r="A19" s="151" t="s">
        <v>14</v>
      </c>
      <c r="B19" s="160"/>
      <c r="C19" s="160"/>
      <c r="D19" s="160"/>
      <c r="E19" s="160"/>
      <c r="F19" s="160"/>
      <c r="G19" s="160"/>
    </row>
    <row r="20" spans="1:8" ht="8.25" customHeight="1" x14ac:dyDescent="0.25">
      <c r="A20" s="4"/>
      <c r="B20" s="4"/>
      <c r="C20" s="4"/>
      <c r="D20" s="23"/>
      <c r="E20" s="4"/>
      <c r="F20" s="5"/>
      <c r="G20" s="5"/>
      <c r="H20" s="5"/>
    </row>
    <row r="21" spans="1:8" ht="25.5" x14ac:dyDescent="0.25">
      <c r="A21" s="19" t="s">
        <v>9</v>
      </c>
      <c r="B21" s="18" t="s">
        <v>10</v>
      </c>
      <c r="C21" s="18" t="s">
        <v>15</v>
      </c>
      <c r="D21" s="18" t="s">
        <v>89</v>
      </c>
      <c r="E21" s="127" t="s">
        <v>36</v>
      </c>
      <c r="F21" s="19" t="s">
        <v>91</v>
      </c>
      <c r="G21" s="19" t="s">
        <v>38</v>
      </c>
      <c r="H21" s="19" t="s">
        <v>92</v>
      </c>
    </row>
    <row r="22" spans="1:8" x14ac:dyDescent="0.25">
      <c r="A22" s="19"/>
      <c r="B22" s="18"/>
      <c r="C22" s="18" t="s">
        <v>80</v>
      </c>
      <c r="D22" s="77">
        <f>+D23+D28</f>
        <v>1545623.58</v>
      </c>
      <c r="E22" s="77">
        <f>+E23+E28</f>
        <v>1381510</v>
      </c>
      <c r="F22" s="77">
        <f>+F23+F28</f>
        <v>1764720</v>
      </c>
      <c r="G22" s="77">
        <f>+G23+G28</f>
        <v>1794400</v>
      </c>
      <c r="H22" s="77">
        <f>+H23+H28</f>
        <v>1829720</v>
      </c>
    </row>
    <row r="23" spans="1:8" ht="15.75" customHeight="1" x14ac:dyDescent="0.25">
      <c r="A23" s="10">
        <v>3</v>
      </c>
      <c r="B23" s="10"/>
      <c r="C23" s="10" t="s">
        <v>16</v>
      </c>
      <c r="D23" s="8">
        <f>+D24+D25+D27+D26</f>
        <v>1296600.25</v>
      </c>
      <c r="E23" s="8">
        <f t="shared" ref="E23:H23" si="1">+E24+E25+E27+E26</f>
        <v>1376200</v>
      </c>
      <c r="F23" s="8">
        <f t="shared" si="1"/>
        <v>1762720</v>
      </c>
      <c r="G23" s="8">
        <f t="shared" si="1"/>
        <v>1792360</v>
      </c>
      <c r="H23" s="8">
        <f t="shared" si="1"/>
        <v>1827640</v>
      </c>
    </row>
    <row r="24" spans="1:8" ht="15.75" customHeight="1" x14ac:dyDescent="0.25">
      <c r="A24" s="10"/>
      <c r="B24" s="15">
        <v>31</v>
      </c>
      <c r="C24" s="15" t="s">
        <v>17</v>
      </c>
      <c r="D24" s="8">
        <v>997389.71</v>
      </c>
      <c r="E24" s="8">
        <v>1059790</v>
      </c>
      <c r="F24" s="8">
        <v>1368450</v>
      </c>
      <c r="G24" s="8">
        <v>1395320</v>
      </c>
      <c r="H24" s="8">
        <v>1423230</v>
      </c>
    </row>
    <row r="25" spans="1:8" x14ac:dyDescent="0.25">
      <c r="A25" s="11"/>
      <c r="B25" s="11">
        <v>32</v>
      </c>
      <c r="C25" s="11" t="s">
        <v>29</v>
      </c>
      <c r="D25" s="8">
        <v>199162.49</v>
      </c>
      <c r="E25" s="8">
        <v>212420</v>
      </c>
      <c r="F25" s="8">
        <v>247310</v>
      </c>
      <c r="G25" s="8">
        <f>247700-540</f>
        <v>247160</v>
      </c>
      <c r="H25" s="8">
        <f>252640-1090</f>
        <v>251550</v>
      </c>
    </row>
    <row r="26" spans="1:8" x14ac:dyDescent="0.25">
      <c r="A26" s="11"/>
      <c r="B26" s="11">
        <v>34</v>
      </c>
      <c r="C26" s="80" t="s">
        <v>60</v>
      </c>
      <c r="D26" s="8">
        <v>871.44</v>
      </c>
      <c r="E26" s="8">
        <v>1000</v>
      </c>
      <c r="F26" s="8">
        <v>1000</v>
      </c>
      <c r="G26" s="8">
        <f>1020-10</f>
        <v>1010</v>
      </c>
      <c r="H26" s="8">
        <f>1040-20</f>
        <v>1020</v>
      </c>
    </row>
    <row r="27" spans="1:8" ht="38.25" x14ac:dyDescent="0.25">
      <c r="A27" s="11"/>
      <c r="B27" s="11">
        <v>37</v>
      </c>
      <c r="C27" s="80" t="s">
        <v>79</v>
      </c>
      <c r="D27" s="8">
        <v>99176.61</v>
      </c>
      <c r="E27" s="8">
        <v>102990</v>
      </c>
      <c r="F27" s="8">
        <v>145960</v>
      </c>
      <c r="G27" s="8">
        <v>148870</v>
      </c>
      <c r="H27" s="8">
        <v>151840</v>
      </c>
    </row>
    <row r="28" spans="1:8" ht="25.5" x14ac:dyDescent="0.25">
      <c r="A28" s="13">
        <v>4</v>
      </c>
      <c r="B28" s="14"/>
      <c r="C28" s="24" t="s">
        <v>18</v>
      </c>
      <c r="D28" s="8">
        <f>+D29+D30</f>
        <v>249023.33</v>
      </c>
      <c r="E28" s="8">
        <f t="shared" ref="E28:H28" si="2">+E29+E30</f>
        <v>5310</v>
      </c>
      <c r="F28" s="8">
        <f t="shared" si="2"/>
        <v>2000</v>
      </c>
      <c r="G28" s="8">
        <f t="shared" si="2"/>
        <v>2040</v>
      </c>
      <c r="H28" s="8">
        <f t="shared" si="2"/>
        <v>2080</v>
      </c>
    </row>
    <row r="29" spans="1:8" ht="38.25" x14ac:dyDescent="0.25">
      <c r="A29" s="15"/>
      <c r="B29" s="11">
        <v>41</v>
      </c>
      <c r="C29" s="80" t="s">
        <v>128</v>
      </c>
      <c r="D29" s="8">
        <v>241046.5</v>
      </c>
      <c r="E29" s="8"/>
      <c r="F29" s="8">
        <v>0</v>
      </c>
      <c r="G29" s="8"/>
      <c r="H29" s="8"/>
    </row>
    <row r="30" spans="1:8" ht="38.25" x14ac:dyDescent="0.25">
      <c r="A30" s="15"/>
      <c r="B30" s="11">
        <v>42</v>
      </c>
      <c r="C30" s="80" t="s">
        <v>41</v>
      </c>
      <c r="D30" s="8">
        <v>7976.83</v>
      </c>
      <c r="E30" s="8">
        <v>5310</v>
      </c>
      <c r="F30" s="8">
        <v>2000</v>
      </c>
      <c r="G30" s="8">
        <v>2040</v>
      </c>
      <c r="H30" s="8">
        <v>2080</v>
      </c>
    </row>
    <row r="33" spans="4:4" x14ac:dyDescent="0.25">
      <c r="D33" s="76"/>
    </row>
    <row r="34" spans="4:4" x14ac:dyDescent="0.25">
      <c r="D34" s="76"/>
    </row>
  </sheetData>
  <mergeCells count="5">
    <mergeCell ref="A1:H1"/>
    <mergeCell ref="A7:G7"/>
    <mergeCell ref="A19:G19"/>
    <mergeCell ref="A3:G3"/>
    <mergeCell ref="A5:G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40" sqref="A1:F40"/>
    </sheetView>
  </sheetViews>
  <sheetFormatPr defaultRowHeight="15" x14ac:dyDescent="0.25"/>
  <cols>
    <col min="1" max="1" width="25.28515625" customWidth="1"/>
    <col min="2" max="6" width="21" customWidth="1"/>
  </cols>
  <sheetData>
    <row r="1" spans="1:8" ht="42" customHeight="1" x14ac:dyDescent="0.25">
      <c r="A1" s="151" t="s">
        <v>112</v>
      </c>
      <c r="B1" s="151"/>
      <c r="C1" s="151"/>
      <c r="D1" s="151"/>
      <c r="E1" s="151"/>
      <c r="F1" s="151"/>
    </row>
    <row r="2" spans="1:8" ht="18" customHeight="1" x14ac:dyDescent="0.25">
      <c r="A2" s="23"/>
      <c r="B2" s="23"/>
      <c r="C2" s="23"/>
      <c r="D2" s="23"/>
      <c r="E2" s="23"/>
      <c r="F2" s="23"/>
    </row>
    <row r="3" spans="1:8" ht="15.75" customHeight="1" x14ac:dyDescent="0.25">
      <c r="A3" s="151" t="s">
        <v>26</v>
      </c>
      <c r="B3" s="151"/>
      <c r="C3" s="151"/>
      <c r="D3" s="151"/>
      <c r="E3" s="151"/>
      <c r="F3" s="151"/>
    </row>
    <row r="4" spans="1:8" ht="18" x14ac:dyDescent="0.25">
      <c r="B4" s="23"/>
      <c r="C4" s="23"/>
      <c r="D4" s="23"/>
      <c r="E4" s="5"/>
      <c r="F4" s="5"/>
    </row>
    <row r="5" spans="1:8" ht="18" customHeight="1" x14ac:dyDescent="0.25">
      <c r="A5" s="151" t="s">
        <v>8</v>
      </c>
      <c r="B5" s="151"/>
      <c r="C5" s="151"/>
      <c r="D5" s="151"/>
      <c r="E5" s="151"/>
      <c r="F5" s="151"/>
    </row>
    <row r="6" spans="1:8" ht="18" x14ac:dyDescent="0.25">
      <c r="A6" s="23"/>
      <c r="B6" s="23"/>
      <c r="C6" s="23"/>
      <c r="D6" s="23"/>
      <c r="E6" s="5"/>
      <c r="F6" s="5"/>
    </row>
    <row r="7" spans="1:8" ht="15.75" customHeight="1" x14ac:dyDescent="0.25">
      <c r="A7" s="151" t="s">
        <v>113</v>
      </c>
      <c r="B7" s="151"/>
      <c r="C7" s="151"/>
      <c r="D7" s="151"/>
      <c r="E7" s="151"/>
      <c r="F7" s="151"/>
    </row>
    <row r="8" spans="1:8" ht="18" x14ac:dyDescent="0.25">
      <c r="A8" s="23"/>
      <c r="B8" s="23"/>
      <c r="C8" s="23"/>
      <c r="D8" s="23"/>
      <c r="E8" s="5"/>
      <c r="F8" s="5"/>
    </row>
    <row r="9" spans="1:8" ht="25.5" x14ac:dyDescent="0.25">
      <c r="A9" s="19" t="s">
        <v>114</v>
      </c>
      <c r="B9" s="18" t="s">
        <v>89</v>
      </c>
      <c r="C9" s="19" t="s">
        <v>90</v>
      </c>
      <c r="D9" s="19" t="s">
        <v>91</v>
      </c>
      <c r="E9" s="19" t="s">
        <v>38</v>
      </c>
      <c r="F9" s="19" t="s">
        <v>92</v>
      </c>
      <c r="H9" s="76"/>
    </row>
    <row r="10" spans="1:8" x14ac:dyDescent="0.25">
      <c r="A10" s="116" t="s">
        <v>0</v>
      </c>
      <c r="B10" s="117">
        <f>+B11+B13+B17+B19+B15</f>
        <v>1555199.01</v>
      </c>
      <c r="C10" s="117">
        <f>+C11+C13+C17+C19+C15</f>
        <v>1391460</v>
      </c>
      <c r="D10" s="117">
        <f t="shared" ref="D10:F10" si="0">+D11+D13+D17+D19+D15</f>
        <v>1776820</v>
      </c>
      <c r="E10" s="117">
        <f t="shared" si="0"/>
        <v>1806700</v>
      </c>
      <c r="F10" s="117">
        <f t="shared" si="0"/>
        <v>1842320</v>
      </c>
      <c r="H10" s="76"/>
    </row>
    <row r="11" spans="1:8" ht="21" customHeight="1" x14ac:dyDescent="0.25">
      <c r="A11" s="24" t="s">
        <v>115</v>
      </c>
      <c r="B11" s="117">
        <f>+B12</f>
        <v>382808</v>
      </c>
      <c r="C11" s="117">
        <f>+C12</f>
        <v>166420</v>
      </c>
      <c r="D11" s="117">
        <f t="shared" ref="D11:F11" si="1">+D12</f>
        <v>251380</v>
      </c>
      <c r="E11" s="117">
        <f t="shared" si="1"/>
        <v>255850</v>
      </c>
      <c r="F11" s="117">
        <f t="shared" si="1"/>
        <v>260430</v>
      </c>
    </row>
    <row r="12" spans="1:8" ht="21" customHeight="1" x14ac:dyDescent="0.25">
      <c r="A12" s="12" t="s">
        <v>116</v>
      </c>
      <c r="B12" s="78">
        <v>382808</v>
      </c>
      <c r="C12" s="78">
        <f>150420+16000</f>
        <v>166420</v>
      </c>
      <c r="D12" s="78">
        <f>27620+223760</f>
        <v>251380</v>
      </c>
      <c r="E12" s="78">
        <f>256400-550</f>
        <v>255850</v>
      </c>
      <c r="F12" s="78">
        <f>261540-1110</f>
        <v>260430</v>
      </c>
    </row>
    <row r="13" spans="1:8" ht="21" customHeight="1" x14ac:dyDescent="0.25">
      <c r="A13" s="24" t="s">
        <v>123</v>
      </c>
      <c r="B13" s="117">
        <f>+B14</f>
        <v>1025.49</v>
      </c>
      <c r="C13" s="117">
        <f>+C14</f>
        <v>660</v>
      </c>
      <c r="D13" s="117">
        <f t="shared" ref="D13:F13" si="2">+D14</f>
        <v>700</v>
      </c>
      <c r="E13" s="117">
        <f t="shared" si="2"/>
        <v>710</v>
      </c>
      <c r="F13" s="117">
        <f t="shared" si="2"/>
        <v>720</v>
      </c>
    </row>
    <row r="14" spans="1:8" ht="21" customHeight="1" x14ac:dyDescent="0.25">
      <c r="A14" s="12" t="s">
        <v>124</v>
      </c>
      <c r="B14" s="78">
        <v>1025.49</v>
      </c>
      <c r="C14" s="78">
        <v>660</v>
      </c>
      <c r="D14" s="78">
        <v>700</v>
      </c>
      <c r="E14" s="78">
        <v>710</v>
      </c>
      <c r="F14" s="78">
        <v>720</v>
      </c>
    </row>
    <row r="15" spans="1:8" ht="21" customHeight="1" x14ac:dyDescent="0.25">
      <c r="A15" s="24" t="s">
        <v>125</v>
      </c>
      <c r="B15" s="117">
        <f>+B16</f>
        <v>2220.7600000000002</v>
      </c>
      <c r="C15" s="117">
        <f>+C16</f>
        <v>2100</v>
      </c>
      <c r="D15" s="117">
        <f t="shared" ref="D15:F15" si="3">+D16</f>
        <v>1900</v>
      </c>
      <c r="E15" s="117">
        <f t="shared" si="3"/>
        <v>1940</v>
      </c>
      <c r="F15" s="117">
        <f t="shared" si="3"/>
        <v>1980</v>
      </c>
    </row>
    <row r="16" spans="1:8" ht="21" customHeight="1" x14ac:dyDescent="0.25">
      <c r="A16" s="12" t="s">
        <v>126</v>
      </c>
      <c r="B16" s="78">
        <v>2220.7600000000002</v>
      </c>
      <c r="C16" s="78">
        <v>2100</v>
      </c>
      <c r="D16" s="78">
        <v>1900</v>
      </c>
      <c r="E16" s="78">
        <v>1940</v>
      </c>
      <c r="F16" s="78">
        <v>1980</v>
      </c>
    </row>
    <row r="17" spans="1:8" ht="29.25" customHeight="1" x14ac:dyDescent="0.25">
      <c r="A17" s="24" t="s">
        <v>117</v>
      </c>
      <c r="B17" s="117">
        <f>+B18</f>
        <v>1714.55</v>
      </c>
      <c r="C17" s="117">
        <f>+C18</f>
        <v>1990</v>
      </c>
      <c r="D17" s="117">
        <f t="shared" ref="D17:F17" si="4">+D18</f>
        <v>2000</v>
      </c>
      <c r="E17" s="117">
        <f t="shared" si="4"/>
        <v>2040</v>
      </c>
      <c r="F17" s="117">
        <f t="shared" si="4"/>
        <v>2080</v>
      </c>
    </row>
    <row r="18" spans="1:8" ht="27.75" customHeight="1" x14ac:dyDescent="0.25">
      <c r="A18" s="17" t="s">
        <v>118</v>
      </c>
      <c r="B18" s="78">
        <v>1714.55</v>
      </c>
      <c r="C18" s="78">
        <v>1990</v>
      </c>
      <c r="D18" s="78">
        <v>2000</v>
      </c>
      <c r="E18" s="78">
        <v>2040</v>
      </c>
      <c r="F18" s="78">
        <v>2080</v>
      </c>
    </row>
    <row r="19" spans="1:8" ht="21" customHeight="1" x14ac:dyDescent="0.25">
      <c r="A19" s="24" t="s">
        <v>119</v>
      </c>
      <c r="B19" s="117">
        <f>+B20+B22</f>
        <v>1167430.21</v>
      </c>
      <c r="C19" s="117">
        <f>+C20+C22</f>
        <v>1220290</v>
      </c>
      <c r="D19" s="117">
        <f>+D20+D22+D21</f>
        <v>1520840</v>
      </c>
      <c r="E19" s="117">
        <f t="shared" ref="E19:F19" si="5">+E20+E22</f>
        <v>1546160</v>
      </c>
      <c r="F19" s="117">
        <f t="shared" si="5"/>
        <v>1577110</v>
      </c>
    </row>
    <row r="20" spans="1:8" ht="21" customHeight="1" x14ac:dyDescent="0.25">
      <c r="A20" s="12" t="s">
        <v>120</v>
      </c>
      <c r="B20" s="78">
        <v>1160311</v>
      </c>
      <c r="C20" s="78">
        <v>1209670</v>
      </c>
      <c r="D20" s="78">
        <v>1498030</v>
      </c>
      <c r="E20" s="78">
        <f>7350+1510230+10370</f>
        <v>1527950</v>
      </c>
      <c r="F20" s="78">
        <f>7500+1540420+10620</f>
        <v>1558540</v>
      </c>
    </row>
    <row r="21" spans="1:8" ht="21" customHeight="1" x14ac:dyDescent="0.25">
      <c r="A21" s="12" t="s">
        <v>138</v>
      </c>
      <c r="B21" s="78"/>
      <c r="C21" s="78"/>
      <c r="D21" s="78">
        <v>4960</v>
      </c>
      <c r="E21" s="78"/>
      <c r="F21" s="78"/>
    </row>
    <row r="22" spans="1:8" ht="21" customHeight="1" x14ac:dyDescent="0.25">
      <c r="A22" s="12" t="s">
        <v>122</v>
      </c>
      <c r="B22" s="78">
        <v>7119.21</v>
      </c>
      <c r="C22" s="78">
        <v>10620</v>
      </c>
      <c r="D22" s="78">
        <v>17850</v>
      </c>
      <c r="E22" s="78">
        <f>17700+510</f>
        <v>18210</v>
      </c>
      <c r="F22" s="78">
        <f>18050+520</f>
        <v>18570</v>
      </c>
      <c r="H22" s="76"/>
    </row>
    <row r="25" spans="1:8" ht="15.75" customHeight="1" x14ac:dyDescent="0.25">
      <c r="A25" s="151" t="s">
        <v>121</v>
      </c>
      <c r="B25" s="151"/>
      <c r="C25" s="151"/>
      <c r="D25" s="151"/>
      <c r="E25" s="151"/>
      <c r="F25" s="151"/>
    </row>
    <row r="26" spans="1:8" ht="18" x14ac:dyDescent="0.25">
      <c r="A26" s="23"/>
      <c r="B26" s="23"/>
      <c r="C26" s="23"/>
      <c r="D26" s="23"/>
      <c r="E26" s="5"/>
      <c r="F26" s="5"/>
    </row>
    <row r="27" spans="1:8" ht="25.5" x14ac:dyDescent="0.25">
      <c r="A27" s="19" t="s">
        <v>114</v>
      </c>
      <c r="B27" s="18" t="s">
        <v>89</v>
      </c>
      <c r="C27" s="19" t="s">
        <v>90</v>
      </c>
      <c r="D27" s="19" t="s">
        <v>91</v>
      </c>
      <c r="E27" s="19" t="s">
        <v>38</v>
      </c>
      <c r="F27" s="19" t="s">
        <v>92</v>
      </c>
    </row>
    <row r="28" spans="1:8" x14ac:dyDescent="0.25">
      <c r="A28" s="116" t="s">
        <v>2</v>
      </c>
      <c r="B28" s="117">
        <f>+B29+B31+B33+B35+B37</f>
        <v>1545623.61</v>
      </c>
      <c r="C28" s="117">
        <f>+C29+C31+C33+C35+C37</f>
        <v>1381510</v>
      </c>
      <c r="D28" s="117">
        <f>+D29+D31+D33+D35+D37</f>
        <v>1764720</v>
      </c>
      <c r="E28" s="117">
        <f t="shared" ref="E28:F28" si="6">+E29+E31+E33+E35+E37</f>
        <v>1794400</v>
      </c>
      <c r="F28" s="117">
        <f t="shared" si="6"/>
        <v>1829720</v>
      </c>
    </row>
    <row r="29" spans="1:8" ht="15.75" customHeight="1" x14ac:dyDescent="0.25">
      <c r="A29" s="24" t="s">
        <v>115</v>
      </c>
      <c r="B29" s="117">
        <f>+B30</f>
        <v>379421.27999999997</v>
      </c>
      <c r="C29" s="117">
        <f>+C30</f>
        <v>165760</v>
      </c>
      <c r="D29" s="117">
        <f t="shared" ref="D29" si="7">+D30</f>
        <v>249980</v>
      </c>
      <c r="E29" s="117">
        <f t="shared" ref="E29" si="8">+E30</f>
        <v>254430</v>
      </c>
      <c r="F29" s="117">
        <f t="shared" ref="F29" si="9">+F30</f>
        <v>258970</v>
      </c>
    </row>
    <row r="30" spans="1:8" x14ac:dyDescent="0.25">
      <c r="A30" s="12" t="s">
        <v>116</v>
      </c>
      <c r="B30" s="78">
        <f>280094.3+99326.98</f>
        <v>379421.27999999997</v>
      </c>
      <c r="C30" s="78">
        <v>165760</v>
      </c>
      <c r="D30" s="78">
        <f>27620+222360</f>
        <v>249980</v>
      </c>
      <c r="E30" s="78">
        <f>254980-550</f>
        <v>254430</v>
      </c>
      <c r="F30" s="78">
        <f>260080-1110</f>
        <v>258970</v>
      </c>
      <c r="H30" s="76"/>
    </row>
    <row r="31" spans="1:8" x14ac:dyDescent="0.25">
      <c r="A31" s="24" t="s">
        <v>123</v>
      </c>
      <c r="B31" s="117">
        <f>+B32</f>
        <v>2082.69</v>
      </c>
      <c r="C31" s="117">
        <f>+C32</f>
        <v>660</v>
      </c>
      <c r="D31" s="117">
        <f t="shared" ref="D31" si="10">+D32</f>
        <v>700</v>
      </c>
      <c r="E31" s="117">
        <f t="shared" ref="E31" si="11">+E32</f>
        <v>710</v>
      </c>
      <c r="F31" s="117">
        <f t="shared" ref="F31" si="12">+F32</f>
        <v>720</v>
      </c>
      <c r="H31" s="76"/>
    </row>
    <row r="32" spans="1:8" x14ac:dyDescent="0.25">
      <c r="A32" s="12" t="s">
        <v>124</v>
      </c>
      <c r="B32" s="78">
        <v>2082.69</v>
      </c>
      <c r="C32" s="78">
        <v>660</v>
      </c>
      <c r="D32" s="78">
        <v>700</v>
      </c>
      <c r="E32" s="78">
        <v>710</v>
      </c>
      <c r="F32" s="78">
        <v>720</v>
      </c>
    </row>
    <row r="33" spans="1:6" ht="15.75" customHeight="1" x14ac:dyDescent="0.25">
      <c r="A33" s="24" t="s">
        <v>125</v>
      </c>
      <c r="B33" s="117">
        <f>+B34</f>
        <v>2909.77</v>
      </c>
      <c r="C33" s="117">
        <f>+C34</f>
        <v>2100</v>
      </c>
      <c r="D33" s="117">
        <f t="shared" ref="D33" si="13">+D34</f>
        <v>1900</v>
      </c>
      <c r="E33" s="117">
        <f t="shared" ref="E33" si="14">+E34</f>
        <v>1940</v>
      </c>
      <c r="F33" s="117">
        <f t="shared" ref="F33" si="15">+F34</f>
        <v>1980</v>
      </c>
    </row>
    <row r="34" spans="1:6" x14ac:dyDescent="0.25">
      <c r="A34" s="12" t="s">
        <v>126</v>
      </c>
      <c r="B34" s="78">
        <v>2909.77</v>
      </c>
      <c r="C34" s="78">
        <v>2100</v>
      </c>
      <c r="D34" s="78">
        <v>1900</v>
      </c>
      <c r="E34" s="78">
        <v>1940</v>
      </c>
      <c r="F34" s="78">
        <v>1980</v>
      </c>
    </row>
    <row r="35" spans="1:6" ht="25.5" x14ac:dyDescent="0.25">
      <c r="A35" s="24" t="s">
        <v>117</v>
      </c>
      <c r="B35" s="117">
        <f>+B36</f>
        <v>1714.55</v>
      </c>
      <c r="C35" s="117">
        <f>+C36</f>
        <v>1990</v>
      </c>
      <c r="D35" s="117">
        <f t="shared" ref="D35" si="16">+D36</f>
        <v>2000</v>
      </c>
      <c r="E35" s="117">
        <f t="shared" ref="E35" si="17">+E36</f>
        <v>2040</v>
      </c>
      <c r="F35" s="117">
        <f t="shared" ref="F35" si="18">+F36</f>
        <v>2080</v>
      </c>
    </row>
    <row r="36" spans="1:6" ht="25.5" x14ac:dyDescent="0.25">
      <c r="A36" s="17" t="s">
        <v>118</v>
      </c>
      <c r="B36" s="78">
        <v>1714.55</v>
      </c>
      <c r="C36" s="78">
        <v>1990</v>
      </c>
      <c r="D36" s="78">
        <v>2000</v>
      </c>
      <c r="E36" s="78">
        <v>2040</v>
      </c>
      <c r="F36" s="78">
        <v>2080</v>
      </c>
    </row>
    <row r="37" spans="1:6" x14ac:dyDescent="0.25">
      <c r="A37" s="24" t="s">
        <v>119</v>
      </c>
      <c r="B37" s="117">
        <f>+B38+B40</f>
        <v>1159495.32</v>
      </c>
      <c r="C37" s="117">
        <f>+C38+C40</f>
        <v>1211000</v>
      </c>
      <c r="D37" s="117">
        <f>+D38+D40+D39</f>
        <v>1510140</v>
      </c>
      <c r="E37" s="117">
        <f t="shared" ref="E37" si="19">+E38+E40</f>
        <v>1535280</v>
      </c>
      <c r="F37" s="117">
        <f t="shared" ref="F37" si="20">+F38+F40</f>
        <v>1565970</v>
      </c>
    </row>
    <row r="38" spans="1:6" x14ac:dyDescent="0.25">
      <c r="A38" s="12" t="s">
        <v>120</v>
      </c>
      <c r="B38" s="78">
        <f>1145017.75+8069.55</f>
        <v>1153087.3</v>
      </c>
      <c r="C38" s="78">
        <v>1201180</v>
      </c>
      <c r="D38" s="78">
        <v>1487830</v>
      </c>
      <c r="E38" s="78">
        <v>1517580</v>
      </c>
      <c r="F38" s="78">
        <v>1547920</v>
      </c>
    </row>
    <row r="39" spans="1:6" x14ac:dyDescent="0.25">
      <c r="A39" s="12" t="s">
        <v>138</v>
      </c>
      <c r="B39" s="78"/>
      <c r="C39" s="78"/>
      <c r="D39" s="78">
        <v>4960</v>
      </c>
      <c r="E39" s="78"/>
      <c r="F39" s="78"/>
    </row>
    <row r="40" spans="1:6" x14ac:dyDescent="0.25">
      <c r="A40" s="12" t="s">
        <v>122</v>
      </c>
      <c r="B40" s="78">
        <v>6408.02</v>
      </c>
      <c r="C40" s="78">
        <v>9820</v>
      </c>
      <c r="D40" s="78">
        <v>17350</v>
      </c>
      <c r="E40" s="78">
        <v>17700</v>
      </c>
      <c r="F40" s="78">
        <v>18050</v>
      </c>
    </row>
    <row r="42" spans="1:6" x14ac:dyDescent="0.25">
      <c r="B42" s="76"/>
    </row>
    <row r="43" spans="1:6" x14ac:dyDescent="0.25">
      <c r="F43" s="118"/>
    </row>
    <row r="44" spans="1:6" x14ac:dyDescent="0.25">
      <c r="C44" s="76"/>
      <c r="F44" s="76"/>
    </row>
    <row r="45" spans="1:6" x14ac:dyDescent="0.25">
      <c r="B45" s="76"/>
      <c r="F45" s="76"/>
    </row>
    <row r="47" spans="1:6" x14ac:dyDescent="0.25">
      <c r="F47" s="76"/>
    </row>
    <row r="48" spans="1:6" x14ac:dyDescent="0.25">
      <c r="F48" s="76"/>
    </row>
  </sheetData>
  <mergeCells count="5">
    <mergeCell ref="A25:F25"/>
    <mergeCell ref="A1:F1"/>
    <mergeCell ref="A3:F3"/>
    <mergeCell ref="A5:F5"/>
    <mergeCell ref="A7:F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sqref="A1:I16"/>
    </sheetView>
  </sheetViews>
  <sheetFormatPr defaultRowHeight="15" x14ac:dyDescent="0.25"/>
  <cols>
    <col min="1" max="1" width="37.7109375" customWidth="1"/>
    <col min="2" max="2" width="21.85546875" customWidth="1"/>
    <col min="3" max="6" width="23.7109375" customWidth="1"/>
    <col min="10" max="10" width="37" customWidth="1"/>
    <col min="11" max="11" width="16.28515625" customWidth="1"/>
    <col min="12" max="12" width="14.42578125" customWidth="1"/>
    <col min="13" max="14" width="16.28515625" customWidth="1"/>
  </cols>
  <sheetData>
    <row r="1" spans="1:9" ht="42" customHeight="1" x14ac:dyDescent="0.25">
      <c r="A1" s="151" t="s">
        <v>112</v>
      </c>
      <c r="B1" s="151"/>
      <c r="C1" s="151"/>
      <c r="D1" s="151"/>
      <c r="E1" s="151"/>
      <c r="F1" s="151"/>
      <c r="G1" s="151"/>
      <c r="H1" s="151"/>
      <c r="I1" s="151"/>
    </row>
    <row r="2" spans="1:9" ht="18" customHeight="1" x14ac:dyDescent="0.25">
      <c r="A2" s="4"/>
      <c r="B2" s="23"/>
      <c r="C2" s="4"/>
      <c r="D2" s="23"/>
      <c r="E2" s="4"/>
      <c r="F2" s="4"/>
    </row>
    <row r="3" spans="1:9" ht="15.75" customHeight="1" x14ac:dyDescent="0.25">
      <c r="A3" s="151" t="s">
        <v>26</v>
      </c>
      <c r="B3" s="151"/>
      <c r="C3" s="151"/>
      <c r="D3" s="151"/>
      <c r="E3" s="157"/>
      <c r="F3" s="157"/>
    </row>
    <row r="4" spans="1:9" ht="18" x14ac:dyDescent="0.25">
      <c r="A4" s="4"/>
      <c r="B4" s="23"/>
      <c r="C4" s="4"/>
      <c r="D4" s="23"/>
      <c r="E4" s="5"/>
      <c r="F4" s="5"/>
    </row>
    <row r="5" spans="1:9" ht="18" customHeight="1" x14ac:dyDescent="0.25">
      <c r="A5" s="151" t="s">
        <v>8</v>
      </c>
      <c r="B5" s="151"/>
      <c r="C5" s="152"/>
      <c r="D5" s="152"/>
      <c r="E5" s="152"/>
      <c r="F5" s="152"/>
    </row>
    <row r="6" spans="1:9" ht="18" x14ac:dyDescent="0.25">
      <c r="A6" s="4"/>
      <c r="B6" s="23"/>
      <c r="C6" s="4"/>
      <c r="D6" s="23"/>
      <c r="E6" s="5"/>
      <c r="F6" s="5"/>
    </row>
    <row r="7" spans="1:9" ht="15.75" customHeight="1" x14ac:dyDescent="0.25">
      <c r="A7" s="151" t="s">
        <v>19</v>
      </c>
      <c r="B7" s="151"/>
      <c r="C7" s="160"/>
      <c r="D7" s="160"/>
      <c r="E7" s="160"/>
      <c r="F7" s="160"/>
    </row>
    <row r="8" spans="1:9" ht="18" x14ac:dyDescent="0.25">
      <c r="A8" s="4"/>
      <c r="B8" s="23"/>
      <c r="C8" s="4"/>
      <c r="D8" s="23"/>
      <c r="E8" s="5"/>
      <c r="F8" s="5"/>
    </row>
    <row r="9" spans="1:9" ht="25.5" x14ac:dyDescent="0.25">
      <c r="A9" s="19" t="s">
        <v>20</v>
      </c>
      <c r="B9" s="18" t="s">
        <v>89</v>
      </c>
      <c r="C9" s="19" t="s">
        <v>36</v>
      </c>
      <c r="D9" s="19" t="s">
        <v>91</v>
      </c>
      <c r="E9" s="19" t="s">
        <v>37</v>
      </c>
      <c r="F9" s="19" t="s">
        <v>38</v>
      </c>
    </row>
    <row r="10" spans="1:9" ht="15.75" customHeight="1" x14ac:dyDescent="0.25">
      <c r="A10" s="10" t="s">
        <v>21</v>
      </c>
      <c r="B10" s="8">
        <f>+B11+B15</f>
        <v>1545623.5799999998</v>
      </c>
      <c r="C10" s="8">
        <f t="shared" ref="C10:F10" si="0">+C11+C15</f>
        <v>1381510</v>
      </c>
      <c r="D10" s="8">
        <f t="shared" si="0"/>
        <v>1764720</v>
      </c>
      <c r="E10" s="8">
        <f t="shared" si="0"/>
        <v>1794400</v>
      </c>
      <c r="F10" s="8">
        <f t="shared" si="0"/>
        <v>1829720</v>
      </c>
    </row>
    <row r="11" spans="1:9" x14ac:dyDescent="0.25">
      <c r="A11" s="10" t="s">
        <v>81</v>
      </c>
      <c r="B11" s="8">
        <f t="shared" ref="B11:D11" si="1">+B12</f>
        <v>1515103.5799999998</v>
      </c>
      <c r="C11" s="8">
        <f t="shared" si="1"/>
        <v>1376430</v>
      </c>
      <c r="D11" s="8">
        <f t="shared" si="1"/>
        <v>1729120</v>
      </c>
      <c r="E11" s="8">
        <f t="shared" ref="E11:F11" si="2">+E12</f>
        <v>1758799</v>
      </c>
      <c r="F11" s="8">
        <f t="shared" si="2"/>
        <v>1794118</v>
      </c>
    </row>
    <row r="12" spans="1:9" x14ac:dyDescent="0.25">
      <c r="A12" s="17" t="s">
        <v>82</v>
      </c>
      <c r="B12" s="8">
        <f>+B13+B14</f>
        <v>1515103.5799999998</v>
      </c>
      <c r="C12" s="8">
        <f>+C13+C14</f>
        <v>1376430</v>
      </c>
      <c r="D12" s="8">
        <f>+D13+D14</f>
        <v>1729120</v>
      </c>
      <c r="E12" s="8">
        <f>+E13+E14</f>
        <v>1758799</v>
      </c>
      <c r="F12" s="8">
        <f>+F13+F14</f>
        <v>1794118</v>
      </c>
    </row>
    <row r="13" spans="1:9" x14ac:dyDescent="0.25">
      <c r="A13" s="16" t="s">
        <v>83</v>
      </c>
      <c r="B13" s="8">
        <f>1364935.17-30520</f>
        <v>1334415.17</v>
      </c>
      <c r="C13" s="8">
        <f>1365510-102990-78330+16000-5080</f>
        <v>1195110</v>
      </c>
      <c r="D13" s="8">
        <f>1503910-35600</f>
        <v>1468310</v>
      </c>
      <c r="E13" s="8">
        <f>1528920-550-35601</f>
        <v>1492769</v>
      </c>
      <c r="F13" s="8">
        <f>1559480-1110-35602</f>
        <v>1522768</v>
      </c>
    </row>
    <row r="14" spans="1:9" x14ac:dyDescent="0.25">
      <c r="A14" s="16" t="s">
        <v>84</v>
      </c>
      <c r="B14" s="8">
        <v>180688.41</v>
      </c>
      <c r="C14" s="8">
        <f>102990+78330</f>
        <v>181320</v>
      </c>
      <c r="D14" s="8">
        <v>260810</v>
      </c>
      <c r="E14" s="8">
        <f>ROUND(D14*1.02,-1)</f>
        <v>266030</v>
      </c>
      <c r="F14" s="8">
        <v>271350</v>
      </c>
    </row>
    <row r="15" spans="1:9" x14ac:dyDescent="0.25">
      <c r="A15" s="10" t="s">
        <v>144</v>
      </c>
      <c r="B15" s="8">
        <f>+B16</f>
        <v>30520</v>
      </c>
      <c r="C15" s="8">
        <f t="shared" ref="C15:F15" si="3">+C16</f>
        <v>5080</v>
      </c>
      <c r="D15" s="8">
        <f t="shared" si="3"/>
        <v>35600</v>
      </c>
      <c r="E15" s="8">
        <f t="shared" si="3"/>
        <v>35601</v>
      </c>
      <c r="F15" s="8">
        <f t="shared" si="3"/>
        <v>35602</v>
      </c>
    </row>
    <row r="16" spans="1:9" x14ac:dyDescent="0.25">
      <c r="A16" s="136" t="s">
        <v>145</v>
      </c>
      <c r="B16" s="136">
        <v>30520</v>
      </c>
      <c r="C16" s="136">
        <v>5080</v>
      </c>
      <c r="D16" s="136">
        <v>35600</v>
      </c>
      <c r="E16" s="136">
        <v>35601</v>
      </c>
      <c r="F16" s="136">
        <v>35602</v>
      </c>
    </row>
    <row r="19" spans="2:6" x14ac:dyDescent="0.25">
      <c r="B19" s="76"/>
      <c r="C19" s="76"/>
      <c r="D19" s="76"/>
      <c r="E19" s="76"/>
      <c r="F19" s="76"/>
    </row>
    <row r="20" spans="2:6" x14ac:dyDescent="0.25">
      <c r="E20" s="76"/>
    </row>
    <row r="21" spans="2:6" x14ac:dyDescent="0.25">
      <c r="E21" s="76"/>
      <c r="F21" s="76"/>
    </row>
    <row r="22" spans="2:6" x14ac:dyDescent="0.25">
      <c r="E22" s="76"/>
    </row>
  </sheetData>
  <mergeCells count="4">
    <mergeCell ref="A3:F3"/>
    <mergeCell ref="A5:F5"/>
    <mergeCell ref="A7:F7"/>
    <mergeCell ref="A1:I1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F33" sqref="F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51" t="s">
        <v>43</v>
      </c>
      <c r="B1" s="151"/>
      <c r="C1" s="151"/>
      <c r="D1" s="151"/>
      <c r="E1" s="151"/>
      <c r="F1" s="151"/>
      <c r="G1" s="151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151" t="s">
        <v>26</v>
      </c>
      <c r="B3" s="151"/>
      <c r="C3" s="151"/>
      <c r="D3" s="151"/>
      <c r="E3" s="151"/>
      <c r="F3" s="157"/>
      <c r="G3" s="157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51" t="s">
        <v>22</v>
      </c>
      <c r="B5" s="152"/>
      <c r="C5" s="152"/>
      <c r="D5" s="152"/>
      <c r="E5" s="152"/>
      <c r="F5" s="152"/>
      <c r="G5" s="152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25.5" x14ac:dyDescent="0.25">
      <c r="A7" s="19" t="s">
        <v>9</v>
      </c>
      <c r="B7" s="18" t="s">
        <v>10</v>
      </c>
      <c r="C7" s="18" t="s">
        <v>11</v>
      </c>
      <c r="D7" s="18" t="s">
        <v>42</v>
      </c>
      <c r="E7" s="19" t="s">
        <v>36</v>
      </c>
      <c r="F7" s="19" t="s">
        <v>37</v>
      </c>
      <c r="G7" s="19" t="s">
        <v>38</v>
      </c>
    </row>
    <row r="8" spans="1:7" ht="25.5" x14ac:dyDescent="0.25">
      <c r="A8" s="10">
        <v>8</v>
      </c>
      <c r="B8" s="10"/>
      <c r="C8" s="10"/>
      <c r="D8" s="10" t="s">
        <v>23</v>
      </c>
      <c r="E8" s="8"/>
      <c r="F8" s="8"/>
      <c r="G8" s="8"/>
    </row>
    <row r="9" spans="1:7" x14ac:dyDescent="0.25">
      <c r="A9" s="10"/>
      <c r="B9" s="15">
        <v>84</v>
      </c>
      <c r="C9" s="15"/>
      <c r="D9" s="15" t="s">
        <v>30</v>
      </c>
      <c r="E9" s="8"/>
      <c r="F9" s="8"/>
      <c r="G9" s="8"/>
    </row>
    <row r="10" spans="1:7" ht="25.5" x14ac:dyDescent="0.25">
      <c r="A10" s="11"/>
      <c r="B10" s="11"/>
      <c r="C10" s="12">
        <v>81</v>
      </c>
      <c r="D10" s="17" t="s">
        <v>31</v>
      </c>
      <c r="E10" s="8"/>
      <c r="F10" s="8"/>
      <c r="G10" s="8"/>
    </row>
    <row r="11" spans="1:7" ht="25.5" x14ac:dyDescent="0.25">
      <c r="A11" s="13">
        <v>5</v>
      </c>
      <c r="B11" s="14"/>
      <c r="C11" s="14"/>
      <c r="D11" s="24" t="s">
        <v>24</v>
      </c>
      <c r="E11" s="8"/>
      <c r="F11" s="8"/>
      <c r="G11" s="8"/>
    </row>
    <row r="12" spans="1:7" ht="25.5" x14ac:dyDescent="0.25">
      <c r="A12" s="15"/>
      <c r="B12" s="15">
        <v>54</v>
      </c>
      <c r="C12" s="15"/>
      <c r="D12" s="25" t="s">
        <v>32</v>
      </c>
      <c r="E12" s="8"/>
      <c r="F12" s="8"/>
      <c r="G12" s="9"/>
    </row>
    <row r="13" spans="1:7" x14ac:dyDescent="0.25">
      <c r="A13" s="15"/>
      <c r="B13" s="15"/>
      <c r="C13" s="12">
        <v>11</v>
      </c>
      <c r="D13" s="12" t="s">
        <v>13</v>
      </c>
      <c r="E13" s="8"/>
      <c r="F13" s="8"/>
      <c r="G13" s="9"/>
    </row>
    <row r="14" spans="1:7" x14ac:dyDescent="0.25">
      <c r="A14" s="15"/>
      <c r="B14" s="15"/>
      <c r="C14" s="12">
        <v>31</v>
      </c>
      <c r="D14" s="12" t="s">
        <v>33</v>
      </c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opLeftCell="A80" workbookViewId="0">
      <selection activeCell="I94" sqref="A1:I9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17.140625" customWidth="1"/>
  </cols>
  <sheetData>
    <row r="1" spans="1:15" ht="42" customHeight="1" x14ac:dyDescent="0.25">
      <c r="A1" s="151" t="s">
        <v>127</v>
      </c>
      <c r="B1" s="151"/>
      <c r="C1" s="151"/>
      <c r="D1" s="151"/>
      <c r="E1" s="151"/>
      <c r="F1" s="151"/>
      <c r="G1" s="151"/>
      <c r="H1" s="151"/>
      <c r="I1" s="151"/>
    </row>
    <row r="2" spans="1:15" ht="18" x14ac:dyDescent="0.25">
      <c r="A2" s="4"/>
      <c r="B2" s="4"/>
      <c r="C2" s="4"/>
      <c r="D2" s="4"/>
      <c r="E2" s="23"/>
      <c r="F2" s="4"/>
      <c r="G2" s="23"/>
      <c r="H2" s="5"/>
      <c r="I2" s="5"/>
    </row>
    <row r="3" spans="1:15" ht="18" customHeight="1" x14ac:dyDescent="0.25">
      <c r="A3" s="151" t="s">
        <v>25</v>
      </c>
      <c r="B3" s="152"/>
      <c r="C3" s="152"/>
      <c r="D3" s="152"/>
      <c r="E3" s="152"/>
      <c r="F3" s="152"/>
      <c r="G3" s="152"/>
      <c r="H3" s="152"/>
      <c r="I3" s="152"/>
    </row>
    <row r="4" spans="1:15" ht="18" x14ac:dyDescent="0.25">
      <c r="A4" s="4"/>
      <c r="B4" s="4"/>
      <c r="C4" s="4"/>
      <c r="D4" s="4"/>
      <c r="E4" s="23"/>
      <c r="F4" s="4"/>
      <c r="G4" s="23"/>
      <c r="H4" s="5"/>
      <c r="I4" s="5"/>
    </row>
    <row r="5" spans="1:15" ht="25.5" x14ac:dyDescent="0.25">
      <c r="A5" s="176" t="s">
        <v>27</v>
      </c>
      <c r="B5" s="177"/>
      <c r="C5" s="178"/>
      <c r="D5" s="18" t="s">
        <v>28</v>
      </c>
      <c r="E5" s="18" t="s">
        <v>89</v>
      </c>
      <c r="F5" s="19" t="s">
        <v>36</v>
      </c>
      <c r="G5" s="19" t="s">
        <v>91</v>
      </c>
      <c r="H5" s="19" t="s">
        <v>38</v>
      </c>
      <c r="I5" s="19" t="s">
        <v>92</v>
      </c>
    </row>
    <row r="6" spans="1:15" x14ac:dyDescent="0.25">
      <c r="A6" s="73"/>
      <c r="B6" s="74"/>
      <c r="C6" s="75"/>
      <c r="D6" s="18" t="s">
        <v>80</v>
      </c>
      <c r="E6" s="77">
        <f>+E7+E16+E66+E75+E89</f>
        <v>1545623.6</v>
      </c>
      <c r="F6" s="77">
        <f t="shared" ref="F6:I6" si="0">+F7+F16+F66+F75+F89</f>
        <v>1381510</v>
      </c>
      <c r="G6" s="77">
        <f t="shared" si="0"/>
        <v>1764720</v>
      </c>
      <c r="H6" s="77">
        <f t="shared" si="0"/>
        <v>1794400</v>
      </c>
      <c r="I6" s="77">
        <f t="shared" si="0"/>
        <v>1829720</v>
      </c>
    </row>
    <row r="7" spans="1:15" ht="36.75" customHeight="1" x14ac:dyDescent="0.25">
      <c r="A7" s="188" t="s">
        <v>44</v>
      </c>
      <c r="B7" s="189"/>
      <c r="C7" s="190"/>
      <c r="D7" s="54" t="s">
        <v>45</v>
      </c>
      <c r="E7" s="55">
        <f t="shared" ref="E7:G8" si="1">+E8</f>
        <v>280094.28999999998</v>
      </c>
      <c r="F7" s="55">
        <f t="shared" si="1"/>
        <v>26210</v>
      </c>
      <c r="G7" s="55">
        <f t="shared" si="1"/>
        <v>27620</v>
      </c>
      <c r="H7" s="55">
        <f t="shared" ref="H7:I9" si="2">+H8</f>
        <v>27620</v>
      </c>
      <c r="I7" s="55">
        <f t="shared" si="2"/>
        <v>27620</v>
      </c>
      <c r="K7" s="76"/>
      <c r="L7" s="76"/>
      <c r="M7" s="76"/>
      <c r="N7" s="76"/>
      <c r="O7" s="76"/>
    </row>
    <row r="8" spans="1:15" ht="36.75" customHeight="1" x14ac:dyDescent="0.25">
      <c r="A8" s="173" t="s">
        <v>46</v>
      </c>
      <c r="B8" s="174"/>
      <c r="C8" s="175"/>
      <c r="D8" s="56" t="s">
        <v>59</v>
      </c>
      <c r="E8" s="57">
        <f t="shared" si="1"/>
        <v>280094.28999999998</v>
      </c>
      <c r="F8" s="57">
        <f t="shared" si="1"/>
        <v>26210</v>
      </c>
      <c r="G8" s="57">
        <f t="shared" si="1"/>
        <v>27620</v>
      </c>
      <c r="H8" s="57">
        <f t="shared" si="2"/>
        <v>27620</v>
      </c>
      <c r="I8" s="57">
        <f t="shared" si="2"/>
        <v>27620</v>
      </c>
    </row>
    <row r="9" spans="1:15" ht="36.75" customHeight="1" x14ac:dyDescent="0.25">
      <c r="A9" s="179" t="s">
        <v>51</v>
      </c>
      <c r="B9" s="180"/>
      <c r="C9" s="181"/>
      <c r="D9" s="49" t="s">
        <v>13</v>
      </c>
      <c r="E9" s="50">
        <f>+E10+E14</f>
        <v>280094.28999999998</v>
      </c>
      <c r="F9" s="50">
        <f>+F10</f>
        <v>26210</v>
      </c>
      <c r="G9" s="50">
        <f>+G10</f>
        <v>27620</v>
      </c>
      <c r="H9" s="50">
        <f t="shared" si="2"/>
        <v>27620</v>
      </c>
      <c r="I9" s="50">
        <f t="shared" si="2"/>
        <v>27620</v>
      </c>
    </row>
    <row r="10" spans="1:15" ht="36.75" customHeight="1" x14ac:dyDescent="0.25">
      <c r="A10" s="182">
        <v>3</v>
      </c>
      <c r="B10" s="183"/>
      <c r="C10" s="184"/>
      <c r="D10" s="58" t="s">
        <v>16</v>
      </c>
      <c r="E10" s="42">
        <f>+E11+E12+E13</f>
        <v>39047.79</v>
      </c>
      <c r="F10" s="42">
        <f>+F11+F12+F13</f>
        <v>26210</v>
      </c>
      <c r="G10" s="42">
        <f>+G11+G12+G13</f>
        <v>27620</v>
      </c>
      <c r="H10" s="42">
        <f t="shared" ref="H10:I10" si="3">+H11+H12+H13</f>
        <v>27620</v>
      </c>
      <c r="I10" s="42">
        <f t="shared" si="3"/>
        <v>27620</v>
      </c>
    </row>
    <row r="11" spans="1:15" x14ac:dyDescent="0.25">
      <c r="A11" s="170">
        <v>31</v>
      </c>
      <c r="B11" s="171"/>
      <c r="C11" s="172"/>
      <c r="D11" s="26" t="s">
        <v>17</v>
      </c>
      <c r="E11" s="8"/>
      <c r="F11" s="8"/>
      <c r="G11" s="8"/>
      <c r="H11" s="8"/>
      <c r="I11" s="9"/>
    </row>
    <row r="12" spans="1:15" x14ac:dyDescent="0.25">
      <c r="A12" s="170">
        <v>32</v>
      </c>
      <c r="B12" s="171"/>
      <c r="C12" s="172"/>
      <c r="D12" s="26" t="s">
        <v>29</v>
      </c>
      <c r="E12" s="8">
        <v>38176.53</v>
      </c>
      <c r="F12" s="8">
        <v>25210</v>
      </c>
      <c r="G12" s="8">
        <v>27020</v>
      </c>
      <c r="H12" s="8">
        <v>27020</v>
      </c>
      <c r="I12" s="8">
        <v>27020</v>
      </c>
      <c r="L12" s="76"/>
      <c r="M12" s="76"/>
    </row>
    <row r="13" spans="1:15" x14ac:dyDescent="0.25">
      <c r="A13" s="35">
        <v>34</v>
      </c>
      <c r="B13" s="36"/>
      <c r="C13" s="37"/>
      <c r="D13" s="34" t="s">
        <v>60</v>
      </c>
      <c r="E13" s="8">
        <v>871.26</v>
      </c>
      <c r="F13" s="8">
        <v>1000</v>
      </c>
      <c r="G13" s="8">
        <v>600</v>
      </c>
      <c r="H13" s="8">
        <v>600</v>
      </c>
      <c r="I13" s="8">
        <v>600</v>
      </c>
    </row>
    <row r="14" spans="1:15" ht="23.25" customHeight="1" x14ac:dyDescent="0.25">
      <c r="A14" s="87">
        <v>4</v>
      </c>
      <c r="B14" s="88"/>
      <c r="C14" s="89"/>
      <c r="D14" s="92" t="s">
        <v>18</v>
      </c>
      <c r="E14" s="8">
        <f>+E15</f>
        <v>241046.5</v>
      </c>
      <c r="F14" s="8"/>
      <c r="G14" s="8"/>
      <c r="H14" s="8"/>
      <c r="I14" s="8"/>
    </row>
    <row r="15" spans="1:15" ht="30" customHeight="1" x14ac:dyDescent="0.25">
      <c r="A15" s="87">
        <v>41</v>
      </c>
      <c r="B15" s="88"/>
      <c r="C15" s="89"/>
      <c r="D15" s="92" t="s">
        <v>128</v>
      </c>
      <c r="E15" s="8">
        <v>241046.5</v>
      </c>
      <c r="F15" s="8"/>
      <c r="G15" s="8"/>
      <c r="H15" s="8"/>
      <c r="I15" s="8"/>
    </row>
    <row r="16" spans="1:15" ht="39" x14ac:dyDescent="0.25">
      <c r="A16" s="185" t="s">
        <v>47</v>
      </c>
      <c r="B16" s="186"/>
      <c r="C16" s="187"/>
      <c r="D16" s="52" t="s">
        <v>49</v>
      </c>
      <c r="E16" s="47">
        <f>+E17+E44+E49+E54+E59</f>
        <v>88429.91</v>
      </c>
      <c r="F16" s="47">
        <f t="shared" ref="F16:I16" si="4">+F17+F44+F49+F54+F59</f>
        <v>118520</v>
      </c>
      <c r="G16" s="47">
        <f t="shared" si="4"/>
        <v>181070</v>
      </c>
      <c r="H16" s="47">
        <f t="shared" si="4"/>
        <v>181000</v>
      </c>
      <c r="I16" s="47">
        <f t="shared" si="4"/>
        <v>185980</v>
      </c>
    </row>
    <row r="17" spans="1:9" x14ac:dyDescent="0.25">
      <c r="A17" s="161" t="s">
        <v>48</v>
      </c>
      <c r="B17" s="162"/>
      <c r="C17" s="163"/>
      <c r="D17" s="53" t="s">
        <v>50</v>
      </c>
      <c r="E17" s="46">
        <f>+E18+E26+E30+E34+E38</f>
        <v>56118.890000000007</v>
      </c>
      <c r="F17" s="46">
        <f>+F18+F26+F30+F34+F38</f>
        <v>86860</v>
      </c>
      <c r="G17" s="46">
        <f>+G18+G26+G30+G34+G38</f>
        <v>122310</v>
      </c>
      <c r="H17" s="46">
        <f t="shared" ref="H17:I17" si="5">+H18+H26+H30+H34+H38</f>
        <v>126120</v>
      </c>
      <c r="I17" s="46">
        <f t="shared" si="5"/>
        <v>130000</v>
      </c>
    </row>
    <row r="18" spans="1:9" x14ac:dyDescent="0.25">
      <c r="A18" s="164" t="s">
        <v>51</v>
      </c>
      <c r="B18" s="165"/>
      <c r="C18" s="166"/>
      <c r="D18" s="51" t="s">
        <v>13</v>
      </c>
      <c r="E18" s="45">
        <f>+E19+E24</f>
        <v>43003.860000000008</v>
      </c>
      <c r="F18" s="45">
        <f>+F19</f>
        <v>72290</v>
      </c>
      <c r="G18" s="45">
        <f>+G19</f>
        <v>100360</v>
      </c>
      <c r="H18" s="45">
        <f t="shared" ref="H18:I18" si="6">+H19</f>
        <v>103730</v>
      </c>
      <c r="I18" s="45">
        <f t="shared" si="6"/>
        <v>107170</v>
      </c>
    </row>
    <row r="19" spans="1:9" x14ac:dyDescent="0.25">
      <c r="A19" s="167">
        <v>3</v>
      </c>
      <c r="B19" s="168"/>
      <c r="C19" s="169"/>
      <c r="D19" s="34" t="s">
        <v>16</v>
      </c>
      <c r="E19" s="8">
        <f>+E20+E21+E23+E22</f>
        <v>41630.180000000008</v>
      </c>
      <c r="F19" s="8">
        <f>+F20+F21+F23</f>
        <v>72290</v>
      </c>
      <c r="G19" s="8">
        <f>+G20+G21+G23+G22</f>
        <v>100360</v>
      </c>
      <c r="H19" s="8">
        <f t="shared" ref="H19:I19" si="7">+H20+H21+H23+H22</f>
        <v>103730</v>
      </c>
      <c r="I19" s="8">
        <f t="shared" si="7"/>
        <v>107170</v>
      </c>
    </row>
    <row r="20" spans="1:9" x14ac:dyDescent="0.25">
      <c r="A20" s="170">
        <v>31</v>
      </c>
      <c r="B20" s="171"/>
      <c r="C20" s="172"/>
      <c r="D20" s="34" t="s">
        <v>17</v>
      </c>
      <c r="E20" s="8">
        <f>47364.91-23649.44</f>
        <v>23715.470000000005</v>
      </c>
      <c r="F20" s="8">
        <f>24220+32250-32800</f>
        <v>23670</v>
      </c>
      <c r="G20" s="8">
        <f>33600+68200-68200</f>
        <v>33600</v>
      </c>
      <c r="H20" s="8">
        <f>ROUND(G20*1.02,-1)+1370</f>
        <v>35640</v>
      </c>
      <c r="I20" s="8">
        <f>ROUND(H20*1.02,-1)+1370</f>
        <v>37720</v>
      </c>
    </row>
    <row r="21" spans="1:9" x14ac:dyDescent="0.25">
      <c r="A21" s="170">
        <v>32</v>
      </c>
      <c r="B21" s="171"/>
      <c r="C21" s="172"/>
      <c r="D21" s="34" t="s">
        <v>29</v>
      </c>
      <c r="E21" s="8">
        <f>14449.22-362.65</f>
        <v>14086.57</v>
      </c>
      <c r="F21" s="8">
        <f>31840+16000-2800</f>
        <v>45040</v>
      </c>
      <c r="G21" s="8">
        <v>53660</v>
      </c>
      <c r="H21" s="8">
        <f t="shared" ref="H21:H23" si="8">ROUND(G21*1.02,-1)</f>
        <v>54730</v>
      </c>
      <c r="I21" s="8">
        <f t="shared" ref="I21:I23" si="9">ROUND(H21*1.02,-1)</f>
        <v>55820</v>
      </c>
    </row>
    <row r="22" spans="1:9" x14ac:dyDescent="0.25">
      <c r="A22" s="87">
        <v>34</v>
      </c>
      <c r="B22" s="88"/>
      <c r="C22" s="89"/>
      <c r="D22" s="92" t="s">
        <v>60</v>
      </c>
      <c r="E22" s="8">
        <v>0.18</v>
      </c>
      <c r="F22" s="8"/>
      <c r="G22" s="8">
        <v>400</v>
      </c>
      <c r="H22" s="8">
        <f t="shared" si="8"/>
        <v>410</v>
      </c>
      <c r="I22" s="8">
        <f t="shared" si="9"/>
        <v>420</v>
      </c>
    </row>
    <row r="23" spans="1:9" ht="38.25" x14ac:dyDescent="0.25">
      <c r="A23" s="70">
        <v>37</v>
      </c>
      <c r="B23" s="71"/>
      <c r="C23" s="72"/>
      <c r="D23" s="69" t="s">
        <v>79</v>
      </c>
      <c r="E23" s="8">
        <v>3827.96</v>
      </c>
      <c r="F23" s="8">
        <v>3580</v>
      </c>
      <c r="G23" s="8">
        <v>12700</v>
      </c>
      <c r="H23" s="8">
        <f t="shared" si="8"/>
        <v>12950</v>
      </c>
      <c r="I23" s="8">
        <f t="shared" si="9"/>
        <v>13210</v>
      </c>
    </row>
    <row r="24" spans="1:9" ht="35.25" customHeight="1" x14ac:dyDescent="0.25">
      <c r="A24" s="87">
        <v>4</v>
      </c>
      <c r="B24" s="88"/>
      <c r="C24" s="89"/>
      <c r="D24" s="92" t="s">
        <v>18</v>
      </c>
      <c r="E24" s="8">
        <f>+E25</f>
        <v>1373.68</v>
      </c>
      <c r="F24" s="8"/>
      <c r="G24" s="8"/>
      <c r="H24" s="8"/>
      <c r="I24" s="8"/>
    </row>
    <row r="25" spans="1:9" ht="33" customHeight="1" x14ac:dyDescent="0.25">
      <c r="A25" s="87">
        <v>42</v>
      </c>
      <c r="B25" s="88"/>
      <c r="C25" s="89"/>
      <c r="D25" s="92" t="s">
        <v>41</v>
      </c>
      <c r="E25" s="8">
        <v>1373.68</v>
      </c>
      <c r="F25" s="8"/>
      <c r="G25" s="8"/>
      <c r="H25" s="8"/>
      <c r="I25" s="8"/>
    </row>
    <row r="26" spans="1:9" ht="15" customHeight="1" x14ac:dyDescent="0.25">
      <c r="A26" s="164" t="s">
        <v>52</v>
      </c>
      <c r="B26" s="165"/>
      <c r="C26" s="166"/>
      <c r="D26" s="51" t="s">
        <v>55</v>
      </c>
      <c r="E26" s="45">
        <f>+E27</f>
        <v>6408.02</v>
      </c>
      <c r="F26" s="45">
        <f>+F27</f>
        <v>9820</v>
      </c>
      <c r="G26" s="45">
        <f>+G27</f>
        <v>17350</v>
      </c>
      <c r="H26" s="45">
        <f t="shared" ref="H26:I26" si="10">+H27</f>
        <v>17700</v>
      </c>
      <c r="I26" s="45">
        <f t="shared" si="10"/>
        <v>18050</v>
      </c>
    </row>
    <row r="27" spans="1:9" x14ac:dyDescent="0.25">
      <c r="A27" s="167">
        <v>3</v>
      </c>
      <c r="B27" s="168"/>
      <c r="C27" s="169"/>
      <c r="D27" s="34" t="s">
        <v>16</v>
      </c>
      <c r="E27" s="8">
        <f>+E28+E29</f>
        <v>6408.02</v>
      </c>
      <c r="F27" s="8">
        <f>+F28+F29</f>
        <v>9820</v>
      </c>
      <c r="G27" s="8">
        <f>+G28+G29</f>
        <v>17350</v>
      </c>
      <c r="H27" s="8">
        <f t="shared" ref="H27:I27" si="11">+H28+H29</f>
        <v>17700</v>
      </c>
      <c r="I27" s="8">
        <f t="shared" si="11"/>
        <v>18050</v>
      </c>
    </row>
    <row r="28" spans="1:9" x14ac:dyDescent="0.25">
      <c r="A28" s="170">
        <v>31</v>
      </c>
      <c r="B28" s="171"/>
      <c r="C28" s="172"/>
      <c r="D28" s="34" t="s">
        <v>17</v>
      </c>
      <c r="E28" s="8">
        <v>597.44000000000005</v>
      </c>
      <c r="F28" s="8">
        <v>2650</v>
      </c>
      <c r="G28" s="8">
        <v>11350</v>
      </c>
      <c r="H28" s="8">
        <f t="shared" ref="H28:H29" si="12">ROUND(G28*1.02,-1)</f>
        <v>11580</v>
      </c>
      <c r="I28" s="8">
        <f t="shared" ref="I28:I29" si="13">ROUND(H28*1.02,-1)</f>
        <v>11810</v>
      </c>
    </row>
    <row r="29" spans="1:9" ht="38.25" x14ac:dyDescent="0.25">
      <c r="A29" s="39">
        <v>37</v>
      </c>
      <c r="B29" s="40"/>
      <c r="C29" s="41"/>
      <c r="D29" s="38" t="s">
        <v>79</v>
      </c>
      <c r="E29" s="8">
        <v>5810.58</v>
      </c>
      <c r="F29" s="8">
        <v>7170</v>
      </c>
      <c r="G29" s="8">
        <v>6000</v>
      </c>
      <c r="H29" s="8">
        <f t="shared" si="12"/>
        <v>6120</v>
      </c>
      <c r="I29" s="8">
        <f t="shared" si="13"/>
        <v>6240</v>
      </c>
    </row>
    <row r="30" spans="1:9" ht="15" customHeight="1" x14ac:dyDescent="0.25">
      <c r="A30" s="164" t="s">
        <v>53</v>
      </c>
      <c r="B30" s="165"/>
      <c r="C30" s="166"/>
      <c r="D30" s="51" t="s">
        <v>54</v>
      </c>
      <c r="E30" s="45">
        <f>+E31</f>
        <v>1714.55</v>
      </c>
      <c r="F30" s="45">
        <f>+F31</f>
        <v>1990</v>
      </c>
      <c r="G30" s="45">
        <f>+G31</f>
        <v>2000</v>
      </c>
      <c r="H30" s="45">
        <f t="shared" ref="H30:I30" si="14">+H31</f>
        <v>2040</v>
      </c>
      <c r="I30" s="45">
        <f t="shared" si="14"/>
        <v>2080</v>
      </c>
    </row>
    <row r="31" spans="1:9" x14ac:dyDescent="0.25">
      <c r="A31" s="167">
        <v>3</v>
      </c>
      <c r="B31" s="168"/>
      <c r="C31" s="169"/>
      <c r="D31" s="34" t="s">
        <v>16</v>
      </c>
      <c r="E31" s="8">
        <f>+E32+E33</f>
        <v>1714.55</v>
      </c>
      <c r="F31" s="8">
        <f>+F32+F33</f>
        <v>1990</v>
      </c>
      <c r="G31" s="8">
        <f>+G32+G33</f>
        <v>2000</v>
      </c>
      <c r="H31" s="8">
        <f t="shared" ref="H31:I31" si="15">+H32+H33</f>
        <v>2040</v>
      </c>
      <c r="I31" s="8">
        <f t="shared" si="15"/>
        <v>2080</v>
      </c>
    </row>
    <row r="32" spans="1:9" x14ac:dyDescent="0.25">
      <c r="A32" s="170">
        <v>31</v>
      </c>
      <c r="B32" s="171"/>
      <c r="C32" s="172"/>
      <c r="D32" s="34" t="s">
        <v>17</v>
      </c>
      <c r="E32" s="8"/>
      <c r="F32" s="8"/>
      <c r="G32" s="8"/>
      <c r="H32" s="8">
        <f t="shared" ref="H32:H33" si="16">ROUND(G32*1.02,-1)</f>
        <v>0</v>
      </c>
      <c r="I32" s="8">
        <f t="shared" ref="I32:I33" si="17">ROUND(H32*1.02,-1)</f>
        <v>0</v>
      </c>
    </row>
    <row r="33" spans="1:9" x14ac:dyDescent="0.25">
      <c r="A33" s="170">
        <v>32</v>
      </c>
      <c r="B33" s="171"/>
      <c r="C33" s="172"/>
      <c r="D33" s="34" t="s">
        <v>29</v>
      </c>
      <c r="E33" s="8">
        <v>1714.55</v>
      </c>
      <c r="F33" s="8">
        <v>1990</v>
      </c>
      <c r="G33" s="8">
        <v>2000</v>
      </c>
      <c r="H33" s="8">
        <f t="shared" si="16"/>
        <v>2040</v>
      </c>
      <c r="I33" s="8">
        <f t="shared" si="17"/>
        <v>2080</v>
      </c>
    </row>
    <row r="34" spans="1:9" ht="15" customHeight="1" x14ac:dyDescent="0.25">
      <c r="A34" s="164" t="s">
        <v>56</v>
      </c>
      <c r="B34" s="165"/>
      <c r="C34" s="166"/>
      <c r="D34" s="51" t="s">
        <v>33</v>
      </c>
      <c r="E34" s="45">
        <f>+E35</f>
        <v>2909.77</v>
      </c>
      <c r="F34" s="45">
        <f>+F35</f>
        <v>2100</v>
      </c>
      <c r="G34" s="45">
        <f>+G35</f>
        <v>1900</v>
      </c>
      <c r="H34" s="45">
        <f t="shared" ref="H34:I34" si="18">+H35</f>
        <v>1940</v>
      </c>
      <c r="I34" s="45">
        <f t="shared" si="18"/>
        <v>1980</v>
      </c>
    </row>
    <row r="35" spans="1:9" x14ac:dyDescent="0.25">
      <c r="A35" s="167">
        <v>3</v>
      </c>
      <c r="B35" s="168"/>
      <c r="C35" s="169"/>
      <c r="D35" s="34" t="s">
        <v>16</v>
      </c>
      <c r="E35" s="8">
        <f>+E36+E37</f>
        <v>2909.77</v>
      </c>
      <c r="F35" s="8">
        <f>+F36+F37</f>
        <v>2100</v>
      </c>
      <c r="G35" s="8">
        <f>+G36+G37</f>
        <v>1900</v>
      </c>
      <c r="H35" s="8">
        <f t="shared" ref="H35:I35" si="19">+H36+H37</f>
        <v>1940</v>
      </c>
      <c r="I35" s="8">
        <f t="shared" si="19"/>
        <v>1980</v>
      </c>
    </row>
    <row r="36" spans="1:9" x14ac:dyDescent="0.25">
      <c r="A36" s="170">
        <v>31</v>
      </c>
      <c r="B36" s="171"/>
      <c r="C36" s="172"/>
      <c r="D36" s="34" t="s">
        <v>17</v>
      </c>
      <c r="E36" s="8"/>
      <c r="F36" s="8"/>
      <c r="G36" s="8"/>
      <c r="H36" s="8">
        <f t="shared" ref="H36:H37" si="20">ROUND(G36*1.02,-1)</f>
        <v>0</v>
      </c>
      <c r="I36" s="8">
        <f t="shared" ref="I36:I37" si="21">ROUND(H36*1.02,-1)</f>
        <v>0</v>
      </c>
    </row>
    <row r="37" spans="1:9" x14ac:dyDescent="0.25">
      <c r="A37" s="170">
        <v>32</v>
      </c>
      <c r="B37" s="171"/>
      <c r="C37" s="172"/>
      <c r="D37" s="34" t="s">
        <v>29</v>
      </c>
      <c r="E37" s="8">
        <v>2909.77</v>
      </c>
      <c r="F37" s="8">
        <v>2100</v>
      </c>
      <c r="G37" s="8">
        <v>1900</v>
      </c>
      <c r="H37" s="8">
        <f t="shared" si="20"/>
        <v>1940</v>
      </c>
      <c r="I37" s="8">
        <f t="shared" si="21"/>
        <v>1980</v>
      </c>
    </row>
    <row r="38" spans="1:9" x14ac:dyDescent="0.25">
      <c r="A38" s="164" t="s">
        <v>57</v>
      </c>
      <c r="B38" s="165"/>
      <c r="C38" s="166"/>
      <c r="D38" s="51" t="s">
        <v>58</v>
      </c>
      <c r="E38" s="45">
        <f>+E39+E42</f>
        <v>2082.69</v>
      </c>
      <c r="F38" s="45">
        <f>+F39</f>
        <v>660</v>
      </c>
      <c r="G38" s="45">
        <f>+G39</f>
        <v>700</v>
      </c>
      <c r="H38" s="45">
        <f t="shared" ref="H38:I38" si="22">+H39</f>
        <v>710</v>
      </c>
      <c r="I38" s="45">
        <f t="shared" si="22"/>
        <v>720</v>
      </c>
    </row>
    <row r="39" spans="1:9" x14ac:dyDescent="0.25">
      <c r="A39" s="167">
        <v>3</v>
      </c>
      <c r="B39" s="168"/>
      <c r="C39" s="169"/>
      <c r="D39" s="34" t="s">
        <v>16</v>
      </c>
      <c r="E39" s="8">
        <f>+E40+E41</f>
        <v>584.36</v>
      </c>
      <c r="F39" s="8">
        <f>+F40+F41</f>
        <v>660</v>
      </c>
      <c r="G39" s="8">
        <f>+G40+G41</f>
        <v>700</v>
      </c>
      <c r="H39" s="8">
        <f t="shared" ref="H39:I39" si="23">+H40+H41</f>
        <v>710</v>
      </c>
      <c r="I39" s="8">
        <f t="shared" si="23"/>
        <v>720</v>
      </c>
    </row>
    <row r="40" spans="1:9" x14ac:dyDescent="0.25">
      <c r="A40" s="170">
        <v>31</v>
      </c>
      <c r="B40" s="171"/>
      <c r="C40" s="172"/>
      <c r="D40" s="34" t="s">
        <v>17</v>
      </c>
      <c r="E40" s="8"/>
      <c r="F40" s="8"/>
      <c r="G40" s="8"/>
      <c r="H40" s="8">
        <f t="shared" ref="H40:H41" si="24">ROUND(G40*1.02,-1)</f>
        <v>0</v>
      </c>
      <c r="I40" s="8">
        <f t="shared" ref="I40:I41" si="25">ROUND(H40*1.02,-1)</f>
        <v>0</v>
      </c>
    </row>
    <row r="41" spans="1:9" x14ac:dyDescent="0.25">
      <c r="A41" s="170">
        <v>32</v>
      </c>
      <c r="B41" s="171"/>
      <c r="C41" s="172"/>
      <c r="D41" s="34" t="s">
        <v>29</v>
      </c>
      <c r="E41" s="8">
        <v>584.36</v>
      </c>
      <c r="F41" s="8">
        <v>660</v>
      </c>
      <c r="G41" s="8">
        <v>700</v>
      </c>
      <c r="H41" s="8">
        <f t="shared" si="24"/>
        <v>710</v>
      </c>
      <c r="I41" s="8">
        <f t="shared" si="25"/>
        <v>720</v>
      </c>
    </row>
    <row r="42" spans="1:9" ht="25.5" x14ac:dyDescent="0.25">
      <c r="A42" s="87">
        <v>4</v>
      </c>
      <c r="B42" s="88"/>
      <c r="C42" s="89"/>
      <c r="D42" s="92" t="s">
        <v>18</v>
      </c>
      <c r="E42" s="8">
        <f>+E43</f>
        <v>1498.33</v>
      </c>
      <c r="F42" s="8"/>
      <c r="G42" s="8"/>
      <c r="H42" s="8"/>
      <c r="I42" s="8"/>
    </row>
    <row r="43" spans="1:9" ht="25.5" x14ac:dyDescent="0.25">
      <c r="A43" s="87">
        <v>42</v>
      </c>
      <c r="B43" s="88"/>
      <c r="C43" s="89"/>
      <c r="D43" s="92" t="s">
        <v>41</v>
      </c>
      <c r="E43" s="8">
        <v>1498.33</v>
      </c>
      <c r="F43" s="8"/>
      <c r="G43" s="8"/>
      <c r="H43" s="8"/>
      <c r="I43" s="8"/>
    </row>
    <row r="44" spans="1:9" x14ac:dyDescent="0.25">
      <c r="A44" s="161" t="s">
        <v>61</v>
      </c>
      <c r="B44" s="162"/>
      <c r="C44" s="163"/>
      <c r="D44" s="53" t="s">
        <v>62</v>
      </c>
      <c r="E44" s="46">
        <f t="shared" ref="E44:G46" si="26">+E45</f>
        <v>27007.89</v>
      </c>
      <c r="F44" s="46">
        <f t="shared" si="26"/>
        <v>26880</v>
      </c>
      <c r="G44" s="46">
        <f t="shared" si="26"/>
        <v>51800</v>
      </c>
      <c r="H44" s="46">
        <f t="shared" ref="H44:I46" si="27">+H45</f>
        <v>52840</v>
      </c>
      <c r="I44" s="46">
        <f t="shared" si="27"/>
        <v>53900</v>
      </c>
    </row>
    <row r="45" spans="1:9" ht="15" customHeight="1" x14ac:dyDescent="0.25">
      <c r="A45" s="164" t="s">
        <v>51</v>
      </c>
      <c r="B45" s="165"/>
      <c r="C45" s="166"/>
      <c r="D45" s="51" t="s">
        <v>13</v>
      </c>
      <c r="E45" s="45">
        <f t="shared" si="26"/>
        <v>27007.89</v>
      </c>
      <c r="F45" s="45">
        <f t="shared" si="26"/>
        <v>26880</v>
      </c>
      <c r="G45" s="45">
        <f t="shared" si="26"/>
        <v>51800</v>
      </c>
      <c r="H45" s="45">
        <f t="shared" si="27"/>
        <v>52840</v>
      </c>
      <c r="I45" s="45">
        <f t="shared" si="27"/>
        <v>53900</v>
      </c>
    </row>
    <row r="46" spans="1:9" x14ac:dyDescent="0.25">
      <c r="A46" s="167">
        <v>3</v>
      </c>
      <c r="B46" s="168"/>
      <c r="C46" s="169"/>
      <c r="D46" s="34" t="s">
        <v>16</v>
      </c>
      <c r="E46" s="8">
        <f t="shared" si="26"/>
        <v>27007.89</v>
      </c>
      <c r="F46" s="8">
        <f t="shared" si="26"/>
        <v>26880</v>
      </c>
      <c r="G46" s="8">
        <f t="shared" si="26"/>
        <v>51800</v>
      </c>
      <c r="H46" s="8">
        <f t="shared" si="27"/>
        <v>52840</v>
      </c>
      <c r="I46" s="8">
        <f t="shared" si="27"/>
        <v>53900</v>
      </c>
    </row>
    <row r="47" spans="1:9" x14ac:dyDescent="0.25">
      <c r="A47" s="170">
        <v>31</v>
      </c>
      <c r="B47" s="171"/>
      <c r="C47" s="172"/>
      <c r="D47" s="34" t="s">
        <v>17</v>
      </c>
      <c r="E47" s="8">
        <v>27007.89</v>
      </c>
      <c r="F47" s="8">
        <v>26880</v>
      </c>
      <c r="G47" s="8">
        <v>51800</v>
      </c>
      <c r="H47" s="8">
        <f t="shared" ref="H47:H48" si="28">ROUND(G47*1.02,-1)</f>
        <v>52840</v>
      </c>
      <c r="I47" s="8">
        <f t="shared" ref="I47:I48" si="29">ROUND(H47*1.02,-1)</f>
        <v>53900</v>
      </c>
    </row>
    <row r="48" spans="1:9" x14ac:dyDescent="0.25">
      <c r="A48" s="170">
        <v>32</v>
      </c>
      <c r="B48" s="171"/>
      <c r="C48" s="172"/>
      <c r="D48" s="34" t="s">
        <v>29</v>
      </c>
      <c r="E48" s="8"/>
      <c r="F48" s="8"/>
      <c r="G48" s="8"/>
      <c r="H48" s="8">
        <f t="shared" si="28"/>
        <v>0</v>
      </c>
      <c r="I48" s="8">
        <f t="shared" si="29"/>
        <v>0</v>
      </c>
    </row>
    <row r="49" spans="1:9" ht="26.25" x14ac:dyDescent="0.25">
      <c r="A49" s="161" t="s">
        <v>63</v>
      </c>
      <c r="B49" s="162"/>
      <c r="C49" s="163"/>
      <c r="D49" s="53" t="s">
        <v>64</v>
      </c>
      <c r="E49" s="46">
        <f t="shared" ref="E49:G50" si="30">+E50</f>
        <v>1631.5</v>
      </c>
      <c r="F49" s="46">
        <f t="shared" si="30"/>
        <v>1460</v>
      </c>
      <c r="G49" s="46">
        <f t="shared" si="30"/>
        <v>2000</v>
      </c>
      <c r="H49" s="46">
        <f t="shared" ref="H49:I50" si="31">+H50</f>
        <v>2040</v>
      </c>
      <c r="I49" s="46">
        <f t="shared" si="31"/>
        <v>2080</v>
      </c>
    </row>
    <row r="50" spans="1:9" ht="15" customHeight="1" x14ac:dyDescent="0.25">
      <c r="A50" s="164" t="s">
        <v>51</v>
      </c>
      <c r="B50" s="165"/>
      <c r="C50" s="166"/>
      <c r="D50" s="51" t="s">
        <v>13</v>
      </c>
      <c r="E50" s="45">
        <f t="shared" si="30"/>
        <v>1631.5</v>
      </c>
      <c r="F50" s="45">
        <f t="shared" si="30"/>
        <v>1460</v>
      </c>
      <c r="G50" s="45">
        <f t="shared" si="30"/>
        <v>2000</v>
      </c>
      <c r="H50" s="45">
        <f t="shared" si="31"/>
        <v>2040</v>
      </c>
      <c r="I50" s="45">
        <f t="shared" si="31"/>
        <v>2080</v>
      </c>
    </row>
    <row r="51" spans="1:9" x14ac:dyDescent="0.25">
      <c r="A51" s="167">
        <v>3</v>
      </c>
      <c r="B51" s="168"/>
      <c r="C51" s="169"/>
      <c r="D51" s="34" t="s">
        <v>16</v>
      </c>
      <c r="E51" s="8">
        <f>+E52+E53</f>
        <v>1631.5</v>
      </c>
      <c r="F51" s="8">
        <f>+F52+F53</f>
        <v>1460</v>
      </c>
      <c r="G51" s="8">
        <f>+G52+G53</f>
        <v>2000</v>
      </c>
      <c r="H51" s="8">
        <f t="shared" ref="H51:I51" si="32">+H52+H53</f>
        <v>2040</v>
      </c>
      <c r="I51" s="8">
        <f t="shared" si="32"/>
        <v>2080</v>
      </c>
    </row>
    <row r="52" spans="1:9" x14ac:dyDescent="0.25">
      <c r="A52" s="170">
        <v>31</v>
      </c>
      <c r="B52" s="171"/>
      <c r="C52" s="172"/>
      <c r="D52" s="34" t="s">
        <v>17</v>
      </c>
      <c r="E52" s="8"/>
      <c r="F52" s="8"/>
      <c r="G52" s="8"/>
      <c r="H52" s="8">
        <f t="shared" ref="H52:H53" si="33">ROUND(G52*1.02,-1)</f>
        <v>0</v>
      </c>
      <c r="I52" s="9"/>
    </row>
    <row r="53" spans="1:9" ht="38.25" x14ac:dyDescent="0.25">
      <c r="A53" s="39">
        <v>37</v>
      </c>
      <c r="B53" s="40"/>
      <c r="C53" s="41"/>
      <c r="D53" s="38" t="s">
        <v>79</v>
      </c>
      <c r="E53" s="8">
        <v>1631.5</v>
      </c>
      <c r="F53" s="8">
        <v>1460</v>
      </c>
      <c r="G53" s="8">
        <v>2000</v>
      </c>
      <c r="H53" s="8">
        <f t="shared" si="33"/>
        <v>2040</v>
      </c>
      <c r="I53" s="8">
        <f t="shared" ref="I53" si="34">ROUND(H53*1.02,-1)</f>
        <v>2080</v>
      </c>
    </row>
    <row r="54" spans="1:9" x14ac:dyDescent="0.25">
      <c r="A54" s="161" t="s">
        <v>65</v>
      </c>
      <c r="B54" s="162"/>
      <c r="C54" s="163"/>
      <c r="D54" s="53" t="s">
        <v>66</v>
      </c>
      <c r="E54" s="46">
        <f t="shared" ref="E54:G55" si="35">+E55</f>
        <v>3671.63</v>
      </c>
      <c r="F54" s="46">
        <f t="shared" si="35"/>
        <v>3320</v>
      </c>
      <c r="G54" s="46">
        <f t="shared" si="35"/>
        <v>0</v>
      </c>
      <c r="H54" s="46">
        <f t="shared" ref="H54:I55" si="36">+H55</f>
        <v>0</v>
      </c>
      <c r="I54" s="46">
        <f t="shared" si="36"/>
        <v>0</v>
      </c>
    </row>
    <row r="55" spans="1:9" x14ac:dyDescent="0.25">
      <c r="A55" s="164" t="s">
        <v>51</v>
      </c>
      <c r="B55" s="165"/>
      <c r="C55" s="166"/>
      <c r="D55" s="51" t="s">
        <v>13</v>
      </c>
      <c r="E55" s="45">
        <f t="shared" si="35"/>
        <v>3671.63</v>
      </c>
      <c r="F55" s="45">
        <f t="shared" si="35"/>
        <v>3320</v>
      </c>
      <c r="G55" s="45">
        <f t="shared" si="35"/>
        <v>0</v>
      </c>
      <c r="H55" s="45">
        <f t="shared" si="36"/>
        <v>0</v>
      </c>
      <c r="I55" s="45">
        <f t="shared" si="36"/>
        <v>0</v>
      </c>
    </row>
    <row r="56" spans="1:9" x14ac:dyDescent="0.25">
      <c r="A56" s="167">
        <v>3</v>
      </c>
      <c r="B56" s="168"/>
      <c r="C56" s="169"/>
      <c r="D56" s="34" t="s">
        <v>16</v>
      </c>
      <c r="E56" s="8">
        <f>+E57+E58</f>
        <v>3671.63</v>
      </c>
      <c r="F56" s="8">
        <f>+F57+F58</f>
        <v>3320</v>
      </c>
      <c r="G56" s="8">
        <f>+G57+G58</f>
        <v>0</v>
      </c>
      <c r="H56" s="8">
        <f t="shared" ref="H56:I56" si="37">+H57+H58</f>
        <v>0</v>
      </c>
      <c r="I56" s="8">
        <f t="shared" si="37"/>
        <v>0</v>
      </c>
    </row>
    <row r="57" spans="1:9" x14ac:dyDescent="0.25">
      <c r="A57" s="170">
        <v>31</v>
      </c>
      <c r="B57" s="171"/>
      <c r="C57" s="172"/>
      <c r="D57" s="34" t="s">
        <v>17</v>
      </c>
      <c r="E57" s="8"/>
      <c r="F57" s="8"/>
      <c r="G57" s="8"/>
      <c r="H57" s="8">
        <f t="shared" ref="H57:H58" si="38">ROUND(G57*1.02,-1)</f>
        <v>0</v>
      </c>
      <c r="I57" s="9"/>
    </row>
    <row r="58" spans="1:9" ht="38.25" x14ac:dyDescent="0.25">
      <c r="A58" s="39">
        <v>37</v>
      </c>
      <c r="B58" s="40"/>
      <c r="C58" s="41"/>
      <c r="D58" s="38" t="s">
        <v>79</v>
      </c>
      <c r="E58" s="8">
        <v>3671.63</v>
      </c>
      <c r="F58" s="8">
        <v>3320</v>
      </c>
      <c r="G58" s="8"/>
      <c r="H58" s="8">
        <f t="shared" si="38"/>
        <v>0</v>
      </c>
      <c r="I58" s="8">
        <f t="shared" ref="I58" si="39">ROUND(H58*1.02,-1)</f>
        <v>0</v>
      </c>
    </row>
    <row r="59" spans="1:9" x14ac:dyDescent="0.25">
      <c r="A59" s="161" t="s">
        <v>139</v>
      </c>
      <c r="B59" s="162"/>
      <c r="C59" s="163"/>
      <c r="D59" s="93" t="s">
        <v>129</v>
      </c>
      <c r="E59" s="46">
        <f t="shared" ref="E59:G60" si="40">+E60</f>
        <v>0</v>
      </c>
      <c r="F59" s="46">
        <f t="shared" si="40"/>
        <v>0</v>
      </c>
      <c r="G59" s="46">
        <f t="shared" si="40"/>
        <v>4960</v>
      </c>
      <c r="H59" s="46">
        <f t="shared" ref="H59:I60" si="41">+H60</f>
        <v>0</v>
      </c>
      <c r="I59" s="46">
        <f t="shared" si="41"/>
        <v>0</v>
      </c>
    </row>
    <row r="60" spans="1:9" x14ac:dyDescent="0.25">
      <c r="A60" s="164" t="s">
        <v>130</v>
      </c>
      <c r="B60" s="165"/>
      <c r="C60" s="166"/>
      <c r="D60" s="86" t="s">
        <v>129</v>
      </c>
      <c r="E60" s="45">
        <f t="shared" si="40"/>
        <v>0</v>
      </c>
      <c r="F60" s="45">
        <f t="shared" si="40"/>
        <v>0</v>
      </c>
      <c r="G60" s="45">
        <f t="shared" si="40"/>
        <v>4960</v>
      </c>
      <c r="H60" s="45">
        <f t="shared" si="41"/>
        <v>0</v>
      </c>
      <c r="I60" s="45">
        <f t="shared" si="41"/>
        <v>0</v>
      </c>
    </row>
    <row r="61" spans="1:9" x14ac:dyDescent="0.25">
      <c r="A61" s="167">
        <v>3</v>
      </c>
      <c r="B61" s="168"/>
      <c r="C61" s="169"/>
      <c r="D61" s="92" t="s">
        <v>16</v>
      </c>
      <c r="E61" s="8">
        <f>+E62+E63</f>
        <v>0</v>
      </c>
      <c r="F61" s="8">
        <f>+F62+F63</f>
        <v>0</v>
      </c>
      <c r="G61" s="8">
        <f>+G62+G63</f>
        <v>4960</v>
      </c>
      <c r="H61" s="8">
        <f t="shared" ref="H61:I61" si="42">+H62+H63</f>
        <v>0</v>
      </c>
      <c r="I61" s="8">
        <f t="shared" si="42"/>
        <v>0</v>
      </c>
    </row>
    <row r="62" spans="1:9" x14ac:dyDescent="0.25">
      <c r="A62" s="170">
        <v>31</v>
      </c>
      <c r="B62" s="171"/>
      <c r="C62" s="172"/>
      <c r="D62" s="92" t="s">
        <v>17</v>
      </c>
      <c r="E62" s="8"/>
      <c r="F62" s="8"/>
      <c r="G62" s="8">
        <v>500</v>
      </c>
      <c r="H62" s="8"/>
      <c r="I62" s="8"/>
    </row>
    <row r="63" spans="1:9" x14ac:dyDescent="0.25">
      <c r="A63" s="87">
        <v>32</v>
      </c>
      <c r="B63" s="88"/>
      <c r="C63" s="89"/>
      <c r="D63" s="92" t="s">
        <v>29</v>
      </c>
      <c r="E63" s="8"/>
      <c r="F63" s="8"/>
      <c r="G63" s="8">
        <v>4460</v>
      </c>
      <c r="H63" s="8"/>
      <c r="I63" s="8"/>
    </row>
    <row r="64" spans="1:9" ht="25.5" x14ac:dyDescent="0.25">
      <c r="A64" s="90">
        <v>4</v>
      </c>
      <c r="B64" s="91"/>
      <c r="C64" s="92"/>
      <c r="D64" s="92" t="s">
        <v>18</v>
      </c>
      <c r="E64" s="8"/>
      <c r="F64" s="8"/>
      <c r="G64" s="8"/>
      <c r="H64" s="8"/>
      <c r="I64" s="8"/>
    </row>
    <row r="65" spans="1:9" ht="25.5" x14ac:dyDescent="0.25">
      <c r="A65" s="87">
        <v>42</v>
      </c>
      <c r="B65" s="88"/>
      <c r="C65" s="89"/>
      <c r="D65" s="92" t="s">
        <v>41</v>
      </c>
      <c r="E65" s="8"/>
      <c r="F65" s="8"/>
      <c r="G65" s="8"/>
      <c r="H65" s="8"/>
      <c r="I65" s="8"/>
    </row>
    <row r="66" spans="1:9" s="61" customFormat="1" ht="27.75" customHeight="1" x14ac:dyDescent="0.25">
      <c r="A66" s="191" t="s">
        <v>67</v>
      </c>
      <c r="B66" s="192"/>
      <c r="C66" s="193"/>
      <c r="D66" s="59" t="s">
        <v>68</v>
      </c>
      <c r="E66" s="60">
        <f t="shared" ref="E66:G67" si="43">+E67</f>
        <v>8069.5499999999993</v>
      </c>
      <c r="F66" s="60">
        <f t="shared" si="43"/>
        <v>10630</v>
      </c>
      <c r="G66" s="60">
        <f t="shared" si="43"/>
        <v>7210</v>
      </c>
      <c r="H66" s="60">
        <f t="shared" ref="H66:I67" si="44">+H67</f>
        <v>7350</v>
      </c>
      <c r="I66" s="60">
        <f t="shared" si="44"/>
        <v>7500</v>
      </c>
    </row>
    <row r="67" spans="1:9" s="61" customFormat="1" ht="27.75" customHeight="1" x14ac:dyDescent="0.25">
      <c r="A67" s="194" t="s">
        <v>69</v>
      </c>
      <c r="B67" s="195"/>
      <c r="C67" s="196"/>
      <c r="D67" s="62" t="s">
        <v>70</v>
      </c>
      <c r="E67" s="63">
        <f t="shared" si="43"/>
        <v>8069.5499999999993</v>
      </c>
      <c r="F67" s="63">
        <f t="shared" si="43"/>
        <v>10630</v>
      </c>
      <c r="G67" s="63">
        <f t="shared" si="43"/>
        <v>7210</v>
      </c>
      <c r="H67" s="63">
        <f t="shared" si="44"/>
        <v>7350</v>
      </c>
      <c r="I67" s="63">
        <f t="shared" si="44"/>
        <v>7500</v>
      </c>
    </row>
    <row r="68" spans="1:9" x14ac:dyDescent="0.25">
      <c r="A68" s="197" t="s">
        <v>71</v>
      </c>
      <c r="B68" s="198"/>
      <c r="C68" s="199"/>
      <c r="D68" s="44" t="s">
        <v>72</v>
      </c>
      <c r="E68" s="43">
        <f>+E69+E73</f>
        <v>8069.5499999999993</v>
      </c>
      <c r="F68" s="43">
        <f>+F69+F73</f>
        <v>10630</v>
      </c>
      <c r="G68" s="43">
        <f>+G69+G73</f>
        <v>7210</v>
      </c>
      <c r="H68" s="43">
        <f t="shared" ref="H68:I68" si="45">+H69+H73</f>
        <v>7350</v>
      </c>
      <c r="I68" s="43">
        <f t="shared" si="45"/>
        <v>7500</v>
      </c>
    </row>
    <row r="69" spans="1:9" x14ac:dyDescent="0.25">
      <c r="A69" s="167">
        <v>3</v>
      </c>
      <c r="B69" s="168"/>
      <c r="C69" s="169"/>
      <c r="D69" s="34" t="s">
        <v>16</v>
      </c>
      <c r="E69" s="8">
        <f>+E70+E71+E72</f>
        <v>4751.4799999999996</v>
      </c>
      <c r="F69" s="8">
        <f>+F70+F71+F72</f>
        <v>7310</v>
      </c>
      <c r="G69" s="8">
        <f>+G70+G71+G72</f>
        <v>7210</v>
      </c>
      <c r="H69" s="8">
        <f t="shared" ref="H69:I69" si="46">+H70+H71+H72</f>
        <v>7350</v>
      </c>
      <c r="I69" s="8">
        <f t="shared" si="46"/>
        <v>7500</v>
      </c>
    </row>
    <row r="70" spans="1:9" x14ac:dyDescent="0.25">
      <c r="A70" s="170">
        <v>31</v>
      </c>
      <c r="B70" s="171"/>
      <c r="C70" s="172"/>
      <c r="D70" s="34" t="s">
        <v>17</v>
      </c>
      <c r="E70" s="8"/>
      <c r="F70" s="8"/>
      <c r="G70" s="8"/>
      <c r="H70" s="8">
        <f t="shared" ref="H70:H74" si="47">ROUND(G70*1.02,-1)</f>
        <v>0</v>
      </c>
      <c r="I70" s="9"/>
    </row>
    <row r="71" spans="1:9" x14ac:dyDescent="0.25">
      <c r="A71" s="170">
        <v>32</v>
      </c>
      <c r="B71" s="171"/>
      <c r="C71" s="172"/>
      <c r="D71" s="34" t="s">
        <v>29</v>
      </c>
      <c r="E71" s="8">
        <v>3854.64</v>
      </c>
      <c r="F71" s="8">
        <v>5450</v>
      </c>
      <c r="G71" s="8">
        <v>6150</v>
      </c>
      <c r="H71" s="8">
        <f t="shared" si="47"/>
        <v>6270</v>
      </c>
      <c r="I71" s="8">
        <f t="shared" ref="I71:I72" si="48">ROUND(H71*1.02,-1)</f>
        <v>6400</v>
      </c>
    </row>
    <row r="72" spans="1:9" ht="38.25" x14ac:dyDescent="0.25">
      <c r="A72" s="70">
        <v>37</v>
      </c>
      <c r="B72" s="71"/>
      <c r="C72" s="72"/>
      <c r="D72" s="69" t="s">
        <v>79</v>
      </c>
      <c r="E72" s="8">
        <v>896.84</v>
      </c>
      <c r="F72" s="8">
        <v>1860</v>
      </c>
      <c r="G72" s="8">
        <v>1060</v>
      </c>
      <c r="H72" s="8">
        <f t="shared" si="47"/>
        <v>1080</v>
      </c>
      <c r="I72" s="8">
        <f t="shared" si="48"/>
        <v>1100</v>
      </c>
    </row>
    <row r="73" spans="1:9" ht="25.5" x14ac:dyDescent="0.25">
      <c r="A73" s="167">
        <v>4</v>
      </c>
      <c r="B73" s="168"/>
      <c r="C73" s="169"/>
      <c r="D73" s="34" t="s">
        <v>18</v>
      </c>
      <c r="E73" s="8">
        <f>+E74</f>
        <v>3318.07</v>
      </c>
      <c r="F73" s="8">
        <f>+F74</f>
        <v>3320</v>
      </c>
      <c r="G73" s="8">
        <f>+G74</f>
        <v>0</v>
      </c>
      <c r="H73" s="8">
        <f t="shared" ref="H73:I73" si="49">+H74</f>
        <v>0</v>
      </c>
      <c r="I73" s="8">
        <f t="shared" si="49"/>
        <v>0</v>
      </c>
    </row>
    <row r="74" spans="1:9" ht="25.5" x14ac:dyDescent="0.25">
      <c r="A74" s="170">
        <v>42</v>
      </c>
      <c r="B74" s="171"/>
      <c r="C74" s="172"/>
      <c r="D74" s="34" t="s">
        <v>41</v>
      </c>
      <c r="E74" s="8">
        <v>3318.07</v>
      </c>
      <c r="F74" s="8">
        <v>3320</v>
      </c>
      <c r="G74" s="8"/>
      <c r="H74" s="8">
        <f t="shared" si="47"/>
        <v>0</v>
      </c>
      <c r="I74" s="8">
        <f t="shared" ref="I74" si="50">ROUND(H74*1.02,-1)</f>
        <v>0</v>
      </c>
    </row>
    <row r="75" spans="1:9" x14ac:dyDescent="0.25">
      <c r="A75" s="200" t="s">
        <v>73</v>
      </c>
      <c r="B75" s="201"/>
      <c r="C75" s="202"/>
      <c r="D75" s="66" t="s">
        <v>74</v>
      </c>
      <c r="E75" s="67">
        <f>+E76+E81</f>
        <v>1145017.76</v>
      </c>
      <c r="F75" s="67">
        <f>+F76+F81</f>
        <v>1190550</v>
      </c>
      <c r="G75" s="67">
        <f>+G76+G81</f>
        <v>1480620</v>
      </c>
      <c r="H75" s="67">
        <f t="shared" ref="H75:I75" si="51">+H76+H81</f>
        <v>1510230</v>
      </c>
      <c r="I75" s="67">
        <f t="shared" si="51"/>
        <v>1540420</v>
      </c>
    </row>
    <row r="76" spans="1:9" ht="25.5" x14ac:dyDescent="0.25">
      <c r="A76" s="203" t="s">
        <v>75</v>
      </c>
      <c r="B76" s="204"/>
      <c r="C76" s="205"/>
      <c r="D76" s="64" t="s">
        <v>76</v>
      </c>
      <c r="E76" s="65">
        <f t="shared" ref="E76:G77" si="52">+E77</f>
        <v>969412.83</v>
      </c>
      <c r="F76" s="65">
        <f t="shared" si="52"/>
        <v>1019080</v>
      </c>
      <c r="G76" s="65">
        <f t="shared" si="52"/>
        <v>1264000</v>
      </c>
      <c r="H76" s="65">
        <f t="shared" ref="H76:I77" si="53">+H77</f>
        <v>1289280</v>
      </c>
      <c r="I76" s="65">
        <f t="shared" si="53"/>
        <v>1315060</v>
      </c>
    </row>
    <row r="77" spans="1:9" x14ac:dyDescent="0.25">
      <c r="A77" s="206" t="s">
        <v>71</v>
      </c>
      <c r="B77" s="207"/>
      <c r="C77" s="208"/>
      <c r="D77" s="68" t="s">
        <v>72</v>
      </c>
      <c r="E77" s="48">
        <f t="shared" si="52"/>
        <v>969412.83</v>
      </c>
      <c r="F77" s="48">
        <f t="shared" si="52"/>
        <v>1019080</v>
      </c>
      <c r="G77" s="48">
        <f t="shared" si="52"/>
        <v>1264000</v>
      </c>
      <c r="H77" s="48">
        <f t="shared" si="53"/>
        <v>1289280</v>
      </c>
      <c r="I77" s="48">
        <f t="shared" si="53"/>
        <v>1315060</v>
      </c>
    </row>
    <row r="78" spans="1:9" x14ac:dyDescent="0.25">
      <c r="A78" s="167">
        <v>3</v>
      </c>
      <c r="B78" s="168"/>
      <c r="C78" s="169"/>
      <c r="D78" s="34" t="s">
        <v>16</v>
      </c>
      <c r="E78" s="8">
        <f>+E79+E80</f>
        <v>969412.83</v>
      </c>
      <c r="F78" s="8">
        <f>+F79+F80</f>
        <v>1019080</v>
      </c>
      <c r="G78" s="8">
        <f>+G79+G80</f>
        <v>1264000</v>
      </c>
      <c r="H78" s="8">
        <f t="shared" ref="H78:I78" si="54">+H79+H80</f>
        <v>1289280</v>
      </c>
      <c r="I78" s="8">
        <f t="shared" si="54"/>
        <v>1315060</v>
      </c>
    </row>
    <row r="79" spans="1:9" x14ac:dyDescent="0.25">
      <c r="A79" s="170">
        <v>31</v>
      </c>
      <c r="B79" s="171"/>
      <c r="C79" s="172"/>
      <c r="D79" s="34" t="s">
        <v>17</v>
      </c>
      <c r="E79" s="8">
        <v>922419.47</v>
      </c>
      <c r="F79" s="8">
        <v>973790</v>
      </c>
      <c r="G79" s="8">
        <v>1203000</v>
      </c>
      <c r="H79" s="8">
        <f t="shared" ref="H79:H80" si="55">ROUND(G79*1.02,-1)</f>
        <v>1227060</v>
      </c>
      <c r="I79" s="8">
        <f t="shared" ref="I79:I80" si="56">ROUND(H79*1.02,-1)</f>
        <v>1251600</v>
      </c>
    </row>
    <row r="80" spans="1:9" x14ac:dyDescent="0.25">
      <c r="A80" s="170">
        <v>32</v>
      </c>
      <c r="B80" s="171"/>
      <c r="C80" s="172"/>
      <c r="D80" s="34" t="s">
        <v>29</v>
      </c>
      <c r="E80" s="8">
        <v>46993.36</v>
      </c>
      <c r="F80" s="8">
        <v>45290</v>
      </c>
      <c r="G80" s="8">
        <v>61000</v>
      </c>
      <c r="H80" s="8">
        <f t="shared" si="55"/>
        <v>62220</v>
      </c>
      <c r="I80" s="8">
        <f t="shared" si="56"/>
        <v>63460</v>
      </c>
    </row>
    <row r="81" spans="1:9" ht="25.5" x14ac:dyDescent="0.25">
      <c r="A81" s="203" t="s">
        <v>77</v>
      </c>
      <c r="B81" s="204"/>
      <c r="C81" s="205"/>
      <c r="D81" s="64" t="s">
        <v>78</v>
      </c>
      <c r="E81" s="65">
        <f>+E82</f>
        <v>175604.93</v>
      </c>
      <c r="F81" s="65">
        <f>+F82</f>
        <v>171470</v>
      </c>
      <c r="G81" s="65">
        <f>+G82</f>
        <v>216620</v>
      </c>
      <c r="H81" s="65">
        <f t="shared" ref="H81:I81" si="57">+H82</f>
        <v>220950</v>
      </c>
      <c r="I81" s="65">
        <f t="shared" si="57"/>
        <v>225360</v>
      </c>
    </row>
    <row r="82" spans="1:9" x14ac:dyDescent="0.25">
      <c r="A82" s="206" t="s">
        <v>71</v>
      </c>
      <c r="B82" s="207"/>
      <c r="C82" s="208"/>
      <c r="D82" s="68" t="s">
        <v>72</v>
      </c>
      <c r="E82" s="48">
        <f>+E83+E87</f>
        <v>175604.93</v>
      </c>
      <c r="F82" s="48">
        <f>+F83+F87</f>
        <v>171470</v>
      </c>
      <c r="G82" s="48">
        <f>+G83+G87</f>
        <v>216620</v>
      </c>
      <c r="H82" s="48">
        <f t="shared" ref="H82:I82" si="58">+H83+H87</f>
        <v>220950</v>
      </c>
      <c r="I82" s="48">
        <f t="shared" si="58"/>
        <v>225360</v>
      </c>
    </row>
    <row r="83" spans="1:9" x14ac:dyDescent="0.25">
      <c r="A83" s="167">
        <v>3</v>
      </c>
      <c r="B83" s="168"/>
      <c r="C83" s="169"/>
      <c r="D83" s="34" t="s">
        <v>16</v>
      </c>
      <c r="E83" s="8">
        <f>+E84+E85+E86</f>
        <v>173818.18</v>
      </c>
      <c r="F83" s="8">
        <f>+F84+F85+F86</f>
        <v>169480</v>
      </c>
      <c r="G83" s="8">
        <f>+G84+G85+G86</f>
        <v>214620</v>
      </c>
      <c r="H83" s="8">
        <f t="shared" ref="H83:I83" si="59">+H84+H85+H86</f>
        <v>218910</v>
      </c>
      <c r="I83" s="8">
        <f t="shared" si="59"/>
        <v>223280</v>
      </c>
    </row>
    <row r="84" spans="1:9" x14ac:dyDescent="0.25">
      <c r="A84" s="170">
        <v>31</v>
      </c>
      <c r="B84" s="171"/>
      <c r="C84" s="172"/>
      <c r="D84" s="34" t="s">
        <v>17</v>
      </c>
      <c r="E84" s="8"/>
      <c r="F84" s="8"/>
      <c r="G84" s="8"/>
      <c r="H84" s="8">
        <f t="shared" ref="H84:H86" si="60">ROUND(G84*1.02,-1)</f>
        <v>0</v>
      </c>
      <c r="I84" s="9"/>
    </row>
    <row r="85" spans="1:9" x14ac:dyDescent="0.25">
      <c r="A85" s="170">
        <v>32</v>
      </c>
      <c r="B85" s="171"/>
      <c r="C85" s="172"/>
      <c r="D85" s="34" t="s">
        <v>29</v>
      </c>
      <c r="E85" s="8">
        <v>90480.07</v>
      </c>
      <c r="F85" s="8">
        <v>83880</v>
      </c>
      <c r="G85" s="8">
        <v>90420</v>
      </c>
      <c r="H85" s="8">
        <f>ROUND(G85*1.02,-1)</f>
        <v>92230</v>
      </c>
      <c r="I85" s="8">
        <f t="shared" ref="I85:I86" si="61">ROUND(H85*1.02,-1)</f>
        <v>94070</v>
      </c>
    </row>
    <row r="86" spans="1:9" ht="38.25" x14ac:dyDescent="0.25">
      <c r="A86" s="35">
        <v>37</v>
      </c>
      <c r="B86" s="36"/>
      <c r="C86" s="37"/>
      <c r="D86" s="34" t="s">
        <v>79</v>
      </c>
      <c r="E86" s="8">
        <v>83338.11</v>
      </c>
      <c r="F86" s="8">
        <v>85600</v>
      </c>
      <c r="G86" s="8">
        <v>124200</v>
      </c>
      <c r="H86" s="8">
        <f t="shared" si="60"/>
        <v>126680</v>
      </c>
      <c r="I86" s="8">
        <f t="shared" si="61"/>
        <v>129210</v>
      </c>
    </row>
    <row r="87" spans="1:9" ht="25.5" x14ac:dyDescent="0.25">
      <c r="A87" s="167">
        <v>4</v>
      </c>
      <c r="B87" s="168"/>
      <c r="C87" s="169"/>
      <c r="D87" s="34" t="s">
        <v>18</v>
      </c>
      <c r="E87" s="8">
        <f>+E88</f>
        <v>1786.75</v>
      </c>
      <c r="F87" s="8">
        <f>+F88</f>
        <v>1990</v>
      </c>
      <c r="G87" s="8">
        <f>+G88</f>
        <v>2000</v>
      </c>
      <c r="H87" s="8">
        <f t="shared" ref="H87:I87" si="62">+H88</f>
        <v>2040</v>
      </c>
      <c r="I87" s="8">
        <f t="shared" si="62"/>
        <v>2080</v>
      </c>
    </row>
    <row r="88" spans="1:9" ht="25.5" x14ac:dyDescent="0.25">
      <c r="A88" s="170">
        <v>42</v>
      </c>
      <c r="B88" s="171"/>
      <c r="C88" s="172"/>
      <c r="D88" s="34" t="s">
        <v>41</v>
      </c>
      <c r="E88" s="8">
        <v>1786.75</v>
      </c>
      <c r="F88" s="8">
        <v>1990</v>
      </c>
      <c r="G88" s="8">
        <v>2000</v>
      </c>
      <c r="H88" s="8">
        <f t="shared" ref="H88" si="63">ROUND(G88*1.02,-1)</f>
        <v>2040</v>
      </c>
      <c r="I88" s="8">
        <f t="shared" ref="I88" si="64">ROUND(H88*1.02,-1)</f>
        <v>2080</v>
      </c>
    </row>
    <row r="89" spans="1:9" x14ac:dyDescent="0.25">
      <c r="A89" s="212" t="s">
        <v>140</v>
      </c>
      <c r="B89" s="213"/>
      <c r="C89" s="214"/>
      <c r="D89" s="128" t="s">
        <v>141</v>
      </c>
      <c r="E89" s="129">
        <f>+E90</f>
        <v>24012.09</v>
      </c>
      <c r="F89" s="129">
        <f t="shared" ref="F89:I91" si="65">+F90</f>
        <v>35600</v>
      </c>
      <c r="G89" s="129">
        <f t="shared" si="65"/>
        <v>68200</v>
      </c>
      <c r="H89" s="129">
        <f t="shared" si="65"/>
        <v>68200</v>
      </c>
      <c r="I89" s="129">
        <f t="shared" si="65"/>
        <v>68200</v>
      </c>
    </row>
    <row r="90" spans="1:9" ht="26.25" x14ac:dyDescent="0.25">
      <c r="A90" s="215" t="s">
        <v>142</v>
      </c>
      <c r="B90" s="216"/>
      <c r="C90" s="217"/>
      <c r="D90" s="130" t="s">
        <v>143</v>
      </c>
      <c r="E90" s="131">
        <f>+E91</f>
        <v>24012.09</v>
      </c>
      <c r="F90" s="131">
        <f t="shared" si="65"/>
        <v>35600</v>
      </c>
      <c r="G90" s="131">
        <f t="shared" si="65"/>
        <v>68200</v>
      </c>
      <c r="H90" s="131">
        <f t="shared" si="65"/>
        <v>68200</v>
      </c>
      <c r="I90" s="131">
        <f t="shared" si="65"/>
        <v>68200</v>
      </c>
    </row>
    <row r="91" spans="1:9" x14ac:dyDescent="0.25">
      <c r="A91" s="218" t="s">
        <v>51</v>
      </c>
      <c r="B91" s="219"/>
      <c r="C91" s="220"/>
      <c r="D91" s="132" t="s">
        <v>13</v>
      </c>
      <c r="E91" s="133">
        <f>+E92</f>
        <v>24012.09</v>
      </c>
      <c r="F91" s="133">
        <f t="shared" si="65"/>
        <v>35600</v>
      </c>
      <c r="G91" s="133">
        <f t="shared" si="65"/>
        <v>68200</v>
      </c>
      <c r="H91" s="133">
        <f t="shared" si="65"/>
        <v>68200</v>
      </c>
      <c r="I91" s="133">
        <f t="shared" si="65"/>
        <v>68200</v>
      </c>
    </row>
    <row r="92" spans="1:9" x14ac:dyDescent="0.25">
      <c r="A92" s="221">
        <v>3</v>
      </c>
      <c r="B92" s="222"/>
      <c r="C92" s="223"/>
      <c r="D92" s="134" t="s">
        <v>16</v>
      </c>
      <c r="E92" s="81">
        <f>+E93+E94</f>
        <v>24012.09</v>
      </c>
      <c r="F92" s="81">
        <f t="shared" ref="F92:I92" si="66">+F93+F94</f>
        <v>35600</v>
      </c>
      <c r="G92" s="81">
        <f t="shared" si="66"/>
        <v>68200</v>
      </c>
      <c r="H92" s="81">
        <f t="shared" si="66"/>
        <v>68200</v>
      </c>
      <c r="I92" s="81">
        <f t="shared" si="66"/>
        <v>68200</v>
      </c>
    </row>
    <row r="93" spans="1:9" x14ac:dyDescent="0.25">
      <c r="A93" s="209">
        <v>31</v>
      </c>
      <c r="B93" s="210"/>
      <c r="C93" s="211"/>
      <c r="D93" s="134" t="s">
        <v>17</v>
      </c>
      <c r="E93" s="81">
        <v>23649.439999999999</v>
      </c>
      <c r="F93" s="135">
        <v>32800</v>
      </c>
      <c r="G93" s="135">
        <v>68200</v>
      </c>
      <c r="H93" s="136">
        <v>68200</v>
      </c>
      <c r="I93" s="136">
        <v>68200</v>
      </c>
    </row>
    <row r="94" spans="1:9" x14ac:dyDescent="0.25">
      <c r="A94" s="209">
        <v>32</v>
      </c>
      <c r="B94" s="210"/>
      <c r="C94" s="211"/>
      <c r="D94" s="134" t="s">
        <v>29</v>
      </c>
      <c r="E94" s="81">
        <v>362.65</v>
      </c>
      <c r="F94" s="135">
        <v>2800</v>
      </c>
      <c r="G94" s="135">
        <v>0</v>
      </c>
      <c r="H94" s="136"/>
      <c r="I94" s="136"/>
    </row>
  </sheetData>
  <mergeCells count="74">
    <mergeCell ref="A94:C94"/>
    <mergeCell ref="A89:C89"/>
    <mergeCell ref="A90:C90"/>
    <mergeCell ref="A91:C91"/>
    <mergeCell ref="A92:C92"/>
    <mergeCell ref="A93:C93"/>
    <mergeCell ref="A78:C78"/>
    <mergeCell ref="A79:C79"/>
    <mergeCell ref="A80:C80"/>
    <mergeCell ref="A87:C87"/>
    <mergeCell ref="A88:C88"/>
    <mergeCell ref="A81:C81"/>
    <mergeCell ref="A82:C82"/>
    <mergeCell ref="A83:C83"/>
    <mergeCell ref="A84:C84"/>
    <mergeCell ref="A85:C85"/>
    <mergeCell ref="A73:C73"/>
    <mergeCell ref="A74:C74"/>
    <mergeCell ref="A75:C75"/>
    <mergeCell ref="A76:C76"/>
    <mergeCell ref="A77:C77"/>
    <mergeCell ref="A66:C66"/>
    <mergeCell ref="A67:C67"/>
    <mergeCell ref="A69:C69"/>
    <mergeCell ref="A70:C70"/>
    <mergeCell ref="A71:C71"/>
    <mergeCell ref="A68:C68"/>
    <mergeCell ref="A52:C52"/>
    <mergeCell ref="A54:C54"/>
    <mergeCell ref="A55:C55"/>
    <mergeCell ref="A56:C56"/>
    <mergeCell ref="A57:C57"/>
    <mergeCell ref="A1:I1"/>
    <mergeCell ref="A3:I3"/>
    <mergeCell ref="A5:C5"/>
    <mergeCell ref="A26:C26"/>
    <mergeCell ref="A27:C27"/>
    <mergeCell ref="A17:C17"/>
    <mergeCell ref="A18:C18"/>
    <mergeCell ref="A19:C19"/>
    <mergeCell ref="A20:C20"/>
    <mergeCell ref="A21:C21"/>
    <mergeCell ref="A9:C9"/>
    <mergeCell ref="A10:C10"/>
    <mergeCell ref="A12:C12"/>
    <mergeCell ref="A11:C11"/>
    <mergeCell ref="A16:C16"/>
    <mergeCell ref="A7:C7"/>
    <mergeCell ref="A8:C8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59:C59"/>
    <mergeCell ref="A60:C60"/>
    <mergeCell ref="A61:C61"/>
    <mergeCell ref="A62:C62"/>
    <mergeCell ref="A38:C38"/>
    <mergeCell ref="A39:C39"/>
    <mergeCell ref="A40:C40"/>
    <mergeCell ref="A41:C41"/>
    <mergeCell ref="A45:C45"/>
    <mergeCell ref="A46:C46"/>
    <mergeCell ref="A47:C47"/>
    <mergeCell ref="A48:C48"/>
    <mergeCell ref="A44:C44"/>
    <mergeCell ref="A49:C49"/>
    <mergeCell ref="A50:C50"/>
    <mergeCell ref="A51:C5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SAŽETAK</vt:lpstr>
      <vt:lpstr> Račun prihoda i rashoda</vt:lpstr>
      <vt:lpstr>Rashodi i prihodi po izvorima</vt:lpstr>
      <vt:lpstr>Rashodi prema funkcijskoj kl</vt:lpstr>
      <vt:lpstr>Račun financiranja</vt:lpstr>
      <vt:lpstr>POSEBNI DIO</vt:lpstr>
      <vt:lpstr>' Račun prihoda i rashoda'!Podrucje_ispisa</vt:lpstr>
      <vt:lpstr>'POSEBNI DIO'!Podrucje_ispisa</vt:lpstr>
      <vt:lpstr>'Rashodi i prihodi po izvorima'!Podrucje_ispisa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2023-11-07T07:54:35Z</cp:lastPrinted>
  <dcterms:created xsi:type="dcterms:W3CDTF">2022-08-12T12:51:27Z</dcterms:created>
  <dcterms:modified xsi:type="dcterms:W3CDTF">2023-11-14T09:17:39Z</dcterms:modified>
</cp:coreProperties>
</file>