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carnet-my.sharepoint.com/personal/stefica_dlesk_skole_hr/Documents/OBRASCI I IZVJEŠTAJI/OBRASCI I IZVJEŠTAJI 2025/PLAN 2025/FINANCIJSKI PLAN 2025/FINANCIJSKI PLAN 2026/"/>
    </mc:Choice>
  </mc:AlternateContent>
  <xr:revisionPtr revIDLastSave="775" documentId="8_{A84E2E1B-907A-4140-9AF9-B7C49F0DA2EC}" xr6:coauthVersionLast="47" xr6:coauthVersionMax="47" xr10:uidLastSave="{BAFC6B69-8F85-4AAB-92DD-F88D1EE338A0}"/>
  <bookViews>
    <workbookView xWindow="-120" yWindow="-120" windowWidth="29040" windowHeight="15840" xr2:uid="{00000000-000D-0000-FFFF-FFFF00000000}"/>
  </bookViews>
  <sheets>
    <sheet name="SAŽETAK" sheetId="1" r:id="rId1"/>
    <sheet name=" Račun prihoda i rashoda" sheetId="3" r:id="rId2"/>
    <sheet name="Rashodi i prihodi po izvorima" sheetId="8" r:id="rId3"/>
    <sheet name="Rashodi prema funkcijskoj kl" sheetId="5" r:id="rId4"/>
    <sheet name="Račun financiranja" sheetId="6" r:id="rId5"/>
    <sheet name="POSEBNI DIO" sheetId="7" r:id="rId6"/>
  </sheets>
  <definedNames>
    <definedName name="_xlnm.Print_Area" localSheetId="1">' Račun prihoda i rashoda'!$A$1:$H$40</definedName>
    <definedName name="_xlnm.Print_Area" localSheetId="5">'POSEBNI DIO'!$A$1:$H$165</definedName>
    <definedName name="_xlnm.Print_Area" localSheetId="2">'Rashodi i prihodi po izvorima'!$A$1:$G$98</definedName>
    <definedName name="_xlnm.Print_Area" localSheetId="3">'Rashodi prema funkcijskoj kl'!$A$1:$G$14</definedName>
    <definedName name="_xlnm.Print_Area" localSheetId="0">SAŽETAK!$A$1:$J$49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5" l="1"/>
  <c r="G13" i="5"/>
  <c r="G12" i="5" s="1"/>
  <c r="G11" i="5" s="1"/>
  <c r="M11" i="5" s="1"/>
  <c r="F14" i="5"/>
  <c r="F13" i="5"/>
  <c r="E12" i="5"/>
  <c r="E11" i="5" s="1"/>
  <c r="K11" i="5" s="1"/>
  <c r="F12" i="5"/>
  <c r="F11" i="5" s="1"/>
  <c r="L11" i="5" s="1"/>
  <c r="E14" i="5"/>
  <c r="E13" i="5"/>
  <c r="G73" i="8"/>
  <c r="F73" i="8"/>
  <c r="E73" i="8"/>
  <c r="F76" i="8"/>
  <c r="G76" i="8"/>
  <c r="G71" i="8" s="1"/>
  <c r="G59" i="8" s="1"/>
  <c r="M59" i="8" s="1"/>
  <c r="E76" i="8"/>
  <c r="F72" i="8"/>
  <c r="G72" i="8"/>
  <c r="E72" i="8"/>
  <c r="D71" i="8"/>
  <c r="F162" i="7"/>
  <c r="G162" i="7"/>
  <c r="H162" i="7"/>
  <c r="F163" i="7"/>
  <c r="G163" i="7"/>
  <c r="H163" i="7"/>
  <c r="F164" i="7"/>
  <c r="G164" i="7"/>
  <c r="H164" i="7"/>
  <c r="F165" i="7"/>
  <c r="G165" i="7"/>
  <c r="H165" i="7"/>
  <c r="H161" i="7" s="1"/>
  <c r="D44" i="7"/>
  <c r="D42" i="7"/>
  <c r="D43" i="7"/>
  <c r="D72" i="7"/>
  <c r="D71" i="7"/>
  <c r="D70" i="7" s="1"/>
  <c r="D46" i="7"/>
  <c r="D73" i="7"/>
  <c r="D75" i="7"/>
  <c r="D78" i="7"/>
  <c r="D80" i="7"/>
  <c r="D83" i="7"/>
  <c r="D125" i="7"/>
  <c r="D126" i="7"/>
  <c r="D127" i="7"/>
  <c r="D155" i="7"/>
  <c r="D154" i="7" s="1"/>
  <c r="D156" i="7"/>
  <c r="D161" i="7"/>
  <c r="D160" i="7" s="1"/>
  <c r="D162" i="7"/>
  <c r="F161" i="7"/>
  <c r="G161" i="7"/>
  <c r="E161" i="7"/>
  <c r="E160" i="7" s="1"/>
  <c r="D105" i="7"/>
  <c r="D104" i="7" s="1"/>
  <c r="D51" i="7"/>
  <c r="D54" i="7"/>
  <c r="D50" i="7" s="1"/>
  <c r="D56" i="7"/>
  <c r="D57" i="7"/>
  <c r="D87" i="7"/>
  <c r="D85" i="7" s="1"/>
  <c r="D10" i="7"/>
  <c r="D9" i="7" s="1"/>
  <c r="D20" i="7"/>
  <c r="D19" i="7"/>
  <c r="E153" i="7"/>
  <c r="E151" i="7" s="1"/>
  <c r="E149" i="7" s="1"/>
  <c r="E143" i="7"/>
  <c r="E141" i="7" s="1"/>
  <c r="E139" i="7" s="1"/>
  <c r="E132" i="7"/>
  <c r="E131" i="7" s="1"/>
  <c r="E134" i="7"/>
  <c r="E154" i="7"/>
  <c r="E155" i="7"/>
  <c r="E85" i="7"/>
  <c r="H8" i="7"/>
  <c r="N8" i="7" s="1"/>
  <c r="G8" i="7"/>
  <c r="M8" i="7" s="1"/>
  <c r="F8" i="7"/>
  <c r="L8" i="7"/>
  <c r="P11" i="1"/>
  <c r="M11" i="1"/>
  <c r="N11" i="1"/>
  <c r="O11" i="1"/>
  <c r="L11" i="1"/>
  <c r="E68" i="7"/>
  <c r="E51" i="7"/>
  <c r="E50" i="7" s="1"/>
  <c r="E49" i="7" s="1"/>
  <c r="E46" i="7"/>
  <c r="E42" i="7"/>
  <c r="D14" i="5"/>
  <c r="I11" i="5"/>
  <c r="D84" i="8"/>
  <c r="C84" i="8"/>
  <c r="C71" i="8"/>
  <c r="D94" i="8"/>
  <c r="C94" i="8"/>
  <c r="D67" i="8"/>
  <c r="C67" i="8"/>
  <c r="D63" i="8"/>
  <c r="C63" i="8"/>
  <c r="D59" i="8"/>
  <c r="D60" i="8"/>
  <c r="C60" i="8"/>
  <c r="D33" i="8"/>
  <c r="C33" i="8"/>
  <c r="C12" i="8"/>
  <c r="C53" i="8"/>
  <c r="C28" i="8"/>
  <c r="D53" i="8"/>
  <c r="D28" i="8"/>
  <c r="D24" i="8"/>
  <c r="D20" i="8"/>
  <c r="E11" i="8"/>
  <c r="F11" i="8"/>
  <c r="G11" i="8"/>
  <c r="C24" i="8"/>
  <c r="C20" i="8"/>
  <c r="D61" i="8"/>
  <c r="D13" i="8"/>
  <c r="D12" i="8" s="1"/>
  <c r="E71" i="8" l="1"/>
  <c r="F71" i="8"/>
  <c r="F59" i="8" s="1"/>
  <c r="L59" i="8" s="1"/>
  <c r="E59" i="8"/>
  <c r="K59" i="8" s="1"/>
  <c r="D68" i="7"/>
  <c r="D49" i="7" s="1"/>
  <c r="E130" i="7"/>
  <c r="D41" i="7"/>
  <c r="D40" i="7" s="1"/>
  <c r="D39" i="7" s="1"/>
  <c r="D8" i="7" s="1"/>
  <c r="J8" i="7" s="1"/>
  <c r="E41" i="7"/>
  <c r="E40" i="7" s="1"/>
  <c r="E39" i="7" s="1"/>
  <c r="E8" i="7" s="1"/>
  <c r="C59" i="8"/>
  <c r="D11" i="8"/>
  <c r="C11" i="8"/>
  <c r="K8" i="7" l="1"/>
  <c r="K11" i="8" l="1"/>
  <c r="L11" i="8"/>
  <c r="M11" i="8"/>
  <c r="L11" i="3"/>
  <c r="M11" i="3"/>
  <c r="N11" i="3"/>
  <c r="C14" i="5" l="1"/>
  <c r="C12" i="5" s="1"/>
  <c r="C11" i="5" s="1"/>
  <c r="D12" i="5" l="1"/>
  <c r="D11" i="5" s="1"/>
  <c r="J11" i="5" s="1"/>
  <c r="C61" i="8"/>
  <c r="I59" i="8" l="1"/>
  <c r="J59" i="8"/>
  <c r="I11" i="8"/>
  <c r="J11" i="8"/>
  <c r="D30" i="3"/>
  <c r="J30" i="3" s="1"/>
  <c r="E30" i="3"/>
  <c r="K30" i="3" s="1"/>
  <c r="G30" i="3"/>
  <c r="M30" i="3" s="1"/>
  <c r="H30" i="3"/>
  <c r="N30" i="3" s="1"/>
  <c r="F30" i="3"/>
  <c r="L30" i="3" s="1"/>
  <c r="G39" i="3"/>
  <c r="H39" i="3"/>
  <c r="F39" i="3"/>
  <c r="G36" i="3"/>
  <c r="M31" i="3" s="1"/>
  <c r="H36" i="3"/>
  <c r="N31" i="3" s="1"/>
  <c r="F36" i="3"/>
  <c r="L31" i="3" s="1"/>
  <c r="E39" i="3"/>
  <c r="D39" i="3"/>
  <c r="F29" i="3" l="1"/>
  <c r="H29" i="3"/>
  <c r="G29" i="3"/>
  <c r="H10" i="3" l="1"/>
  <c r="G10" i="3"/>
  <c r="J21" i="1"/>
  <c r="J11" i="1"/>
  <c r="J8" i="1"/>
  <c r="I21" i="1"/>
  <c r="I11" i="1"/>
  <c r="I8" i="1"/>
  <c r="I14" i="1" l="1"/>
  <c r="I22" i="1" s="1"/>
  <c r="I28" i="1" s="1"/>
  <c r="I29" i="1" s="1"/>
  <c r="G8" i="3"/>
  <c r="H8" i="3"/>
  <c r="J14" i="1"/>
  <c r="J22" i="1" s="1"/>
  <c r="J28" i="1" s="1"/>
  <c r="J29" i="1" s="1"/>
  <c r="E11" i="3"/>
  <c r="K11" i="3" s="1"/>
  <c r="D11" i="3" l="1"/>
  <c r="J11" i="3" s="1"/>
  <c r="E36" i="3" l="1"/>
  <c r="D36" i="3"/>
  <c r="J31" i="3" s="1"/>
  <c r="E29" i="3" l="1"/>
  <c r="K31" i="3"/>
  <c r="D17" i="3"/>
  <c r="G11" i="1"/>
  <c r="F37" i="1"/>
  <c r="G34" i="1" s="1"/>
  <c r="G37" i="1" s="1"/>
  <c r="H34" i="1" s="1"/>
  <c r="H37" i="1" s="1"/>
  <c r="I34" i="1" s="1"/>
  <c r="I37" i="1" s="1"/>
  <c r="J34" i="1" s="1"/>
  <c r="J37" i="1" s="1"/>
  <c r="H21" i="1"/>
  <c r="G21" i="1"/>
  <c r="F21" i="1"/>
  <c r="H11" i="1"/>
  <c r="F11" i="1"/>
  <c r="H8" i="1"/>
  <c r="G8" i="1"/>
  <c r="F8" i="1"/>
  <c r="G14" i="1" l="1"/>
  <c r="H14" i="1"/>
  <c r="F14" i="1"/>
  <c r="F22" i="1" s="1"/>
  <c r="D29" i="3"/>
  <c r="D10" i="3"/>
  <c r="H22" i="1" l="1"/>
  <c r="H29" i="1"/>
  <c r="G22" i="1"/>
  <c r="G29" i="1" s="1"/>
  <c r="F28" i="1"/>
  <c r="F29" i="1" s="1"/>
  <c r="D8" i="3"/>
  <c r="E17" i="3" l="1"/>
  <c r="E10" i="3" s="1"/>
  <c r="F10" i="3" l="1"/>
  <c r="E8" i="3" l="1"/>
  <c r="F8" i="3"/>
</calcChain>
</file>

<file path=xl/sharedStrings.xml><?xml version="1.0" encoding="utf-8"?>
<sst xmlns="http://schemas.openxmlformats.org/spreadsheetml/2006/main" count="638" uniqueCount="203">
  <si>
    <t>PRIHODI UKUPNO</t>
  </si>
  <si>
    <t>RASHODI UKUPNO</t>
  </si>
  <si>
    <t>RAZLIKA - VIŠAK / MANJAK</t>
  </si>
  <si>
    <t>VIŠAK / MANJAK IZ PRETHODNE(IH) GODINE KOJI ĆE SE RASPOREDITI / POKRITI</t>
  </si>
  <si>
    <t>NETO FINANCIRANJE</t>
  </si>
  <si>
    <t>VIŠAK / MANJAK + NETO FINANCIRANJE</t>
  </si>
  <si>
    <t>Naziv prihoda</t>
  </si>
  <si>
    <t xml:space="preserve">A. RAČUN PRIHODA I RASHODA </t>
  </si>
  <si>
    <t>Razred</t>
  </si>
  <si>
    <t>Skupina</t>
  </si>
  <si>
    <t>Izvor</t>
  </si>
  <si>
    <t>Prihodi poslovanja</t>
  </si>
  <si>
    <t>Opći prihodi i primici</t>
  </si>
  <si>
    <t>Naziv rashoda</t>
  </si>
  <si>
    <t>Rashodi poslovanja</t>
  </si>
  <si>
    <t>Rashodi za zaposlene</t>
  </si>
  <si>
    <t>Rashodi za nabavu nefinancijske imovine</t>
  </si>
  <si>
    <t>B. RAČUN FINANCIRANJA</t>
  </si>
  <si>
    <t>Primici od financijske imovine i zaduživanja</t>
  </si>
  <si>
    <t>Izdaci za financijsku imovinu i otplate zajmova</t>
  </si>
  <si>
    <t>II. POSEBNI DIO</t>
  </si>
  <si>
    <t>I. OPĆI DIO</t>
  </si>
  <si>
    <t>Šifra</t>
  </si>
  <si>
    <t>Materijalni rashodi</t>
  </si>
  <si>
    <t>Primici od zaduživanja</t>
  </si>
  <si>
    <t>Namjenski primici od zaduživanja</t>
  </si>
  <si>
    <t>Izdaci za otplatu glavnice primljenih kredita i zajmova</t>
  </si>
  <si>
    <t>Vlastiti prihodi</t>
  </si>
  <si>
    <t>A) SAŽETAK RAČUNA PRIHODA I RASHODA</t>
  </si>
  <si>
    <t>B) SAŽETAK RAČUNA FINANCIRANJA</t>
  </si>
  <si>
    <t>Plan za 2023.</t>
  </si>
  <si>
    <t>Projekcija 
za 2024.</t>
  </si>
  <si>
    <t>Projekcija 
za 2025.</t>
  </si>
  <si>
    <t>Pomoći iz inozemstva i od subjekata unutar općeg proračuna</t>
  </si>
  <si>
    <t>Prihodi iz nadležnog proračuna i od HZZO-a temeljem ugovornih obveza</t>
  </si>
  <si>
    <t>Rashodi za nabavu proizvedene dugotrajne imovine</t>
  </si>
  <si>
    <t>Naziv</t>
  </si>
  <si>
    <t>Financijski rashodi</t>
  </si>
  <si>
    <t>Naknade građanima i kućanstvima na temelju osiguranja i druge naknade</t>
  </si>
  <si>
    <t>SVEUKUPNO</t>
  </si>
  <si>
    <t>Prihodi od upravnih i administrativnih pristojbi, pristojbi po posebnim propisima i naknada</t>
  </si>
  <si>
    <t>Prihodi od prodaje proizvoda i robe te pruženih usluga, prihodi od donacija te povrati po protestiranim jamstvima</t>
  </si>
  <si>
    <t>Vlastiti izvori</t>
  </si>
  <si>
    <t>Rezultat poslovanja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</si>
  <si>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</si>
  <si>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</si>
  <si>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</si>
  <si>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</si>
  <si>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</si>
  <si>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</si>
  <si>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</si>
  <si>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</si>
  <si>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</si>
  <si>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</si>
  <si>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D) VIŠEGODIŠNJI PLAN URAVNOTEŽENJA</t>
  </si>
  <si>
    <t>VIŠAK / MANJAK TEKUĆE GODINE</t>
  </si>
  <si>
    <t>Rashodi za nabavu neproizvedene dugotrajne imovine</t>
  </si>
  <si>
    <t>Predsjednica ŠO:</t>
  </si>
  <si>
    <t>Antun Zupanc,  mag.rehab.educ.</t>
  </si>
  <si>
    <t>Ivančica Antolić</t>
  </si>
  <si>
    <t>RAVNATELJ:</t>
  </si>
  <si>
    <t>Projekcija proračuna
za 2027.</t>
  </si>
  <si>
    <t>Prihodi od imovine</t>
  </si>
  <si>
    <t>Projekt Baltazar 7</t>
  </si>
  <si>
    <t>KLASA: 400-02/24-01/01</t>
  </si>
  <si>
    <t>FINANCIJSKI PLAN CENTRA ZA ODGOJ I OBRAZOVANJE KRAPINSKE TOPLICE  
ZA 2026. I PROJEKCIJA ZA 2027. I 2028. GODINU</t>
  </si>
  <si>
    <t>Tekuća godina</t>
  </si>
  <si>
    <t>Izvršenje prethodne</t>
  </si>
  <si>
    <t>Iznos 2026</t>
  </si>
  <si>
    <t>Iznos 2027</t>
  </si>
  <si>
    <t>Iznos 2028</t>
  </si>
  <si>
    <t>SVEUKUPNO PRIHODI</t>
  </si>
  <si>
    <t>SVEUKUPNO RASHODI</t>
  </si>
  <si>
    <t>Izvršenje 2024.*</t>
  </si>
  <si>
    <t>Plan 2025</t>
  </si>
  <si>
    <t>Proračun za 2026.</t>
  </si>
  <si>
    <t>Projekcija proračuna
za 2028.</t>
  </si>
  <si>
    <t>Rashodi za donacije, kazne, naknade šteta i kapitalne pomoći</t>
  </si>
  <si>
    <t>Izvor 1.</t>
  </si>
  <si>
    <t>OPĆI PRIHODI I PRIMICI</t>
  </si>
  <si>
    <t>Izvor 1.1.</t>
  </si>
  <si>
    <t>Izvor 1.3.</t>
  </si>
  <si>
    <t>DECENTRALIZACIJA</t>
  </si>
  <si>
    <t>Izvor 2.</t>
  </si>
  <si>
    <t>DONACIJE</t>
  </si>
  <si>
    <t>DOPRINOSI</t>
  </si>
  <si>
    <t>Izvor 2.1.</t>
  </si>
  <si>
    <t>DOPRINOSI ZA MIROVINSKO OSIGURANJE</t>
  </si>
  <si>
    <t>Izvor 2.1.1</t>
  </si>
  <si>
    <t>DONACIJA PK</t>
  </si>
  <si>
    <t>Izvor 3.</t>
  </si>
  <si>
    <t>VLASTITI PRIHODI</t>
  </si>
  <si>
    <t>Izvor 3.1.</t>
  </si>
  <si>
    <t>Izvor 3.1.1</t>
  </si>
  <si>
    <t>VLASTITI PRIHODI PK</t>
  </si>
  <si>
    <t>Izvor 3.1.9</t>
  </si>
  <si>
    <t>Izvor 4.</t>
  </si>
  <si>
    <t>PRIHODI ZA POSEBNE NAMJENE</t>
  </si>
  <si>
    <t>Izvor 4.3.</t>
  </si>
  <si>
    <t>Izvor 4.3.1</t>
  </si>
  <si>
    <t>PRIHODI ZA POSEBNE NAMJENE PK</t>
  </si>
  <si>
    <t>Izvor 4.3.9</t>
  </si>
  <si>
    <t>Izvor 5.</t>
  </si>
  <si>
    <t>POMOĆI</t>
  </si>
  <si>
    <t>Izvor 5.0.</t>
  </si>
  <si>
    <t>POMOĆI IZ DRŽAVNOG PRORAČUNA</t>
  </si>
  <si>
    <t>Izvor 5.0.12</t>
  </si>
  <si>
    <t>POMOĆI IZ DRŽ. PRORAČUNA KROZ NACIONALNO SUFIN. EU PROJEKATA</t>
  </si>
  <si>
    <t>Izvor 5.0.3</t>
  </si>
  <si>
    <t>Izvor 5.2.</t>
  </si>
  <si>
    <t>MINISTARSTVO</t>
  </si>
  <si>
    <t>OSTALE POMOĆI</t>
  </si>
  <si>
    <t>Izvor 5.2.1</t>
  </si>
  <si>
    <t>MINISTARSTVO PK</t>
  </si>
  <si>
    <t>Izvor 5.3.</t>
  </si>
  <si>
    <t>PROJEKTI EU</t>
  </si>
  <si>
    <t>DAROVNICE</t>
  </si>
  <si>
    <t>Izvor 5.3.1</t>
  </si>
  <si>
    <t>PROJEKT EU PK</t>
  </si>
  <si>
    <t>DAROVNICE PK</t>
  </si>
  <si>
    <t>Izvor 5.4.</t>
  </si>
  <si>
    <t>JLS</t>
  </si>
  <si>
    <t>EUROPSKI POLJOPRIVREDNI JAMSTVENI FOND (EAGF)</t>
  </si>
  <si>
    <t>Izvor 5.4.1</t>
  </si>
  <si>
    <t>JLS PK</t>
  </si>
  <si>
    <t>Izvor 5.6.</t>
  </si>
  <si>
    <t>HZZO</t>
  </si>
  <si>
    <t>FONDOVI EU</t>
  </si>
  <si>
    <t>Izvor 5.7.</t>
  </si>
  <si>
    <t>MINISTARSTVO - PRIJENOS EU</t>
  </si>
  <si>
    <t>OSTALI PROGRAMI EU</t>
  </si>
  <si>
    <t>Izvor 5.7.1</t>
  </si>
  <si>
    <t>MINISTARSTVO PRIJENOS EU PK</t>
  </si>
  <si>
    <t>Izvor 5.8.</t>
  </si>
  <si>
    <t>HZZZ</t>
  </si>
  <si>
    <t>INSTRUMENTI EU NOVE GENERACIJE</t>
  </si>
  <si>
    <t>Izvor 5.8.111</t>
  </si>
  <si>
    <t>MEH.ZA OPOR.I OTPOR.-BESP.SRED.-PREDFIN.IZ IZVORA 1.1.</t>
  </si>
  <si>
    <t>Izvor 6.</t>
  </si>
  <si>
    <t>REFUNDACIJE</t>
  </si>
  <si>
    <t>Izvor 6.1.</t>
  </si>
  <si>
    <t>Izvor 6.1.9</t>
  </si>
  <si>
    <t>DONACIJE PK</t>
  </si>
  <si>
    <t>Izvor 6.2.</t>
  </si>
  <si>
    <t>Izvor 6.2.1</t>
  </si>
  <si>
    <t>Pozicija</t>
  </si>
  <si>
    <t>Funkcijska 09</t>
  </si>
  <si>
    <t>Obrazovanje</t>
  </si>
  <si>
    <t>Funkcijska 091</t>
  </si>
  <si>
    <t>Predškolsko i osnovno obrazovanje</t>
  </si>
  <si>
    <t>Funkcijska 098</t>
  </si>
  <si>
    <t>Usluge obrazovanja koje nisu drugdje svrstane</t>
  </si>
  <si>
    <t xml:space="preserve">POMOĆI IZ DRŽAVNOG PRORAČUNA KROZ OPĆE PRIHODE I PRIMITKE </t>
  </si>
  <si>
    <t>Izvor 5.0.11</t>
  </si>
  <si>
    <t>Izvor 5.6.1</t>
  </si>
  <si>
    <t>EUROPSKI SOCIJALNI FOND PLUS</t>
  </si>
  <si>
    <t>Program J011017</t>
  </si>
  <si>
    <t>OSNOVNO OBRAZOVANJE - ZAKONSKI STANDARD</t>
  </si>
  <si>
    <t>Aktivnost J011017A101701</t>
  </si>
  <si>
    <t>Redovni poslovi ustanova osnovnog obrazovanja</t>
  </si>
  <si>
    <t xml:space="preserve"> 3</t>
  </si>
  <si>
    <t xml:space="preserve"> 32</t>
  </si>
  <si>
    <t xml:space="preserve"> 34</t>
  </si>
  <si>
    <t>Aktivnost J011017K101701</t>
  </si>
  <si>
    <t>Izgradnja, dogradnja i adaptacija - OŠ</t>
  </si>
  <si>
    <t xml:space="preserve"> 4</t>
  </si>
  <si>
    <t xml:space="preserve"> 42</t>
  </si>
  <si>
    <t xml:space="preserve"> 45</t>
  </si>
  <si>
    <t>Rashodi za dodatna ulaganja na nefinancijskoj imovini</t>
  </si>
  <si>
    <t>Aktivnost J011017T101701</t>
  </si>
  <si>
    <t>Oprema, informatička oprema, nabava pomagala - OŠ</t>
  </si>
  <si>
    <t>Program J011020</t>
  </si>
  <si>
    <t>DOPUNSKI NASTAVNI I VANNASTAVNI PROGRAM ŠKOLA I OBRAZ. INSTIT.</t>
  </si>
  <si>
    <t>Aktivnost J011020A102001</t>
  </si>
  <si>
    <t>Dopunski nastavni i vannastavni program škola i obrazovnih institucija</t>
  </si>
  <si>
    <t xml:space="preserve"> 31</t>
  </si>
  <si>
    <t xml:space="preserve"> 37</t>
  </si>
  <si>
    <t xml:space="preserve"> 41</t>
  </si>
  <si>
    <t>Aktivnost J011020A102002</t>
  </si>
  <si>
    <t>Financiranje - ostali rashodi OŠ</t>
  </si>
  <si>
    <t xml:space="preserve"> 38</t>
  </si>
  <si>
    <t>Aktivnost J011020A102012</t>
  </si>
  <si>
    <t>Pomoćnici u nastavi-sufinanciranje JLS/KZŽ MIMO-PK</t>
  </si>
  <si>
    <t>Aktivnost J011020K102001</t>
  </si>
  <si>
    <t>Dopunska sredstva za izgradnju, dogradnju i adaptaciju škola</t>
  </si>
  <si>
    <t>Aktivnost J011020T102001</t>
  </si>
  <si>
    <t>Dopunska sredstva za materijalne rashode i opremu škola</t>
  </si>
  <si>
    <t>Aktivnost J011020T102002</t>
  </si>
  <si>
    <t>Sufinanciranje nabave radnih bilježnica učenicima OŠ</t>
  </si>
  <si>
    <t>Aktivnost J011020T102007</t>
  </si>
  <si>
    <t>Baltazar 8</t>
  </si>
  <si>
    <t>Aktivnost J011020T102009</t>
  </si>
  <si>
    <t>MIMO projekta-Baltazar 8</t>
  </si>
  <si>
    <t>Izvršenje prethodne godine</t>
  </si>
  <si>
    <t>Aktivnost J011020T103021</t>
  </si>
  <si>
    <t>URBROJ: 2140-97-25-6</t>
  </si>
  <si>
    <t>U Krapinskim Toplicama, 10.11.2025. godine</t>
  </si>
  <si>
    <t>Izvor 5.2.4</t>
  </si>
  <si>
    <t>JEDINICE LOKALNE SAMOUPRAVE</t>
  </si>
  <si>
    <t xml:space="preserve">JEDINICE LOKALNE SAMOUPRAVE </t>
  </si>
  <si>
    <t>A1. PRIHODI I RASHODI PREMA EKONOMSKOJ KLASIFIKACIJI</t>
  </si>
  <si>
    <t>A2. PRIHODI I RASHODI PREMA IZVORIMA FINANCIRANJA</t>
  </si>
  <si>
    <t>A3. RASHODI PREMA FUNKCIJSKOJ KLASIFIKACIJI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</si>
</sst>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041A]#,##0.00;\-#,##0.00"/>
    <numFmt numFmtId="165" formatCode="#,##0.00_ ;\-#,##0.00\ "/>
  </numFmts>
  <fonts count="2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i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4"/>
      <color theme="0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sz val="8"/>
      <color indexed="8"/>
      <name val="Arial"/>
      <family val="2"/>
      <charset val="238"/>
    </font>
    <font>
      <sz val="8"/>
      <color theme="1"/>
      <name val="Calibri"/>
      <family val="2"/>
      <scheme val="minor"/>
    </font>
    <font>
      <sz val="11"/>
      <name val="Calibri"/>
      <family val="2"/>
      <charset val="238"/>
      <scheme val="minor"/>
    </font>
    <font>
      <sz val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sz val="12"/>
      <color theme="1"/>
      <name val="Aptos"/>
      <family val="2"/>
    </font>
    <font>
      <b/>
      <sz val="12"/>
      <color indexed="8"/>
      <name val="Times New Roman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9"/>
        <bgColor indexed="0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ck">
        <color indexed="8"/>
      </top>
      <bottom style="thick">
        <color indexed="8"/>
      </bottom>
      <diagonal/>
    </border>
  </borders>
  <cellStyleXfs count="4">
    <xf numFmtId="0" fontId="0" fillId="0" borderId="0"/>
    <xf numFmtId="0" fontId="15" fillId="0" borderId="0"/>
    <xf numFmtId="0" fontId="3" fillId="0" borderId="0"/>
    <xf numFmtId="0" fontId="24" fillId="0" borderId="0"/>
  </cellStyleXfs>
  <cellXfs count="118">
    <xf numFmtId="0" fontId="0" fillId="0" borderId="0" xfId="0"/>
    <xf numFmtId="0" fontId="2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 wrapText="1"/>
    </xf>
    <xf numFmtId="0" fontId="10" fillId="2" borderId="3" xfId="0" applyFont="1" applyFill="1" applyBorder="1" applyAlignment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/>
    </xf>
    <xf numFmtId="0" fontId="9" fillId="2" borderId="3" xfId="0" quotePrefix="1" applyFont="1" applyFill="1" applyBorder="1" applyAlignment="1">
      <alignment horizontal="left" vertical="center"/>
    </xf>
    <xf numFmtId="0" fontId="10" fillId="2" borderId="3" xfId="0" applyFont="1" applyFill="1" applyBorder="1" applyAlignment="1">
      <alignment horizontal="left" vertical="center"/>
    </xf>
    <xf numFmtId="0" fontId="8" fillId="2" borderId="3" xfId="0" applyFont="1" applyFill="1" applyBorder="1" applyAlignment="1">
      <alignment horizontal="left" vertical="center" wrapText="1"/>
    </xf>
    <xf numFmtId="0" fontId="9" fillId="2" borderId="3" xfId="0" quotePrefix="1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2" fillId="0" borderId="0" xfId="0" quotePrefix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/>
    <xf numFmtId="0" fontId="10" fillId="2" borderId="3" xfId="0" applyFont="1" applyFill="1" applyBorder="1" applyAlignment="1">
      <alignment vertical="center" wrapText="1"/>
    </xf>
    <xf numFmtId="0" fontId="8" fillId="2" borderId="3" xfId="0" applyFont="1" applyFill="1" applyBorder="1" applyAlignment="1">
      <alignment vertical="center" wrapText="1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Font="1" applyBorder="1" applyAlignment="1">
      <alignment horizontal="left"/>
    </xf>
    <xf numFmtId="3" fontId="6" fillId="3" borderId="3" xfId="0" applyNumberFormat="1" applyFont="1" applyFill="1" applyBorder="1" applyAlignment="1">
      <alignment horizontal="right"/>
    </xf>
    <xf numFmtId="3" fontId="6" fillId="0" borderId="3" xfId="0" applyNumberFormat="1" applyFont="1" applyBorder="1" applyAlignment="1">
      <alignment horizontal="right"/>
    </xf>
    <xf numFmtId="3" fontId="0" fillId="0" borderId="0" xfId="0" applyNumberFormat="1"/>
    <xf numFmtId="3" fontId="6" fillId="4" borderId="3" xfId="0" applyNumberFormat="1" applyFont="1" applyFill="1" applyBorder="1" applyAlignment="1">
      <alignment horizontal="center" vertical="center" wrapText="1"/>
    </xf>
    <xf numFmtId="0" fontId="9" fillId="2" borderId="0" xfId="0" quotePrefix="1" applyFont="1" applyFill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 wrapText="1"/>
    </xf>
    <xf numFmtId="3" fontId="6" fillId="2" borderId="3" xfId="0" applyNumberFormat="1" applyFont="1" applyFill="1" applyBorder="1" applyAlignment="1">
      <alignment horizontal="right"/>
    </xf>
    <xf numFmtId="3" fontId="16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2" fillId="0" borderId="0" xfId="0" applyFont="1" applyAlignment="1">
      <alignment wrapText="1"/>
    </xf>
    <xf numFmtId="0" fontId="10" fillId="3" borderId="1" xfId="0" applyFont="1" applyFill="1" applyBorder="1" applyAlignment="1">
      <alignment horizontal="left" vertical="center"/>
    </xf>
    <xf numFmtId="0" fontId="8" fillId="3" borderId="2" xfId="0" applyFont="1" applyFill="1" applyBorder="1" applyAlignment="1">
      <alignment vertical="center"/>
    </xf>
    <xf numFmtId="3" fontId="10" fillId="4" borderId="1" xfId="0" quotePrefix="1" applyNumberFormat="1" applyFont="1" applyFill="1" applyBorder="1" applyAlignment="1">
      <alignment horizontal="right"/>
    </xf>
    <xf numFmtId="3" fontId="10" fillId="3" borderId="1" xfId="0" quotePrefix="1" applyNumberFormat="1" applyFont="1" applyFill="1" applyBorder="1" applyAlignment="1">
      <alignment horizontal="right"/>
    </xf>
    <xf numFmtId="0" fontId="7" fillId="0" borderId="0" xfId="0" applyFont="1" applyAlignment="1">
      <alignment horizontal="center" vertical="center" wrapText="1"/>
    </xf>
    <xf numFmtId="0" fontId="17" fillId="0" borderId="0" xfId="0" applyFont="1" applyAlignment="1">
      <alignment wrapText="1"/>
    </xf>
    <xf numFmtId="0" fontId="18" fillId="0" borderId="0" xfId="0" quotePrefix="1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8" fillId="0" borderId="0" xfId="0" applyFont="1"/>
    <xf numFmtId="0" fontId="10" fillId="0" borderId="1" xfId="0" quotePrefix="1" applyFont="1" applyBorder="1" applyAlignment="1">
      <alignment horizontal="left" wrapText="1"/>
    </xf>
    <xf numFmtId="0" fontId="10" fillId="0" borderId="2" xfId="0" quotePrefix="1" applyFont="1" applyBorder="1" applyAlignment="1">
      <alignment horizontal="left" wrapText="1"/>
    </xf>
    <xf numFmtId="0" fontId="10" fillId="0" borderId="2" xfId="0" quotePrefix="1" applyFont="1" applyBorder="1" applyAlignment="1">
      <alignment horizontal="center" wrapText="1"/>
    </xf>
    <xf numFmtId="0" fontId="10" fillId="0" borderId="2" xfId="0" quotePrefix="1" applyFont="1" applyBorder="1" applyAlignment="1">
      <alignment horizontal="left"/>
    </xf>
    <xf numFmtId="3" fontId="6" fillId="3" borderId="1" xfId="0" quotePrefix="1" applyNumberFormat="1" applyFont="1" applyFill="1" applyBorder="1" applyAlignment="1">
      <alignment horizontal="right"/>
    </xf>
    <xf numFmtId="0" fontId="13" fillId="0" borderId="0" xfId="0" applyFont="1" applyAlignment="1">
      <alignment wrapText="1"/>
    </xf>
    <xf numFmtId="0" fontId="14" fillId="0" borderId="0" xfId="0" applyFont="1" applyAlignment="1">
      <alignment wrapText="1"/>
    </xf>
    <xf numFmtId="0" fontId="21" fillId="0" borderId="0" xfId="0" applyFont="1"/>
    <xf numFmtId="0" fontId="20" fillId="0" borderId="0" xfId="0" applyFont="1"/>
    <xf numFmtId="0" fontId="20" fillId="0" borderId="0" xfId="0" applyFont="1" applyAlignment="1">
      <alignment horizontal="center"/>
    </xf>
    <xf numFmtId="0" fontId="6" fillId="0" borderId="3" xfId="0" applyFont="1" applyBorder="1" applyAlignment="1">
      <alignment horizontal="center" vertical="center" wrapText="1"/>
    </xf>
    <xf numFmtId="0" fontId="22" fillId="0" borderId="0" xfId="0" applyFont="1"/>
    <xf numFmtId="0" fontId="23" fillId="0" borderId="0" xfId="0" applyFont="1" applyAlignment="1" applyProtection="1">
      <alignment horizontal="center" vertical="top" wrapText="1" readingOrder="1"/>
      <protection locked="0"/>
    </xf>
    <xf numFmtId="0" fontId="23" fillId="0" borderId="0" xfId="0" applyFont="1" applyAlignment="1" applyProtection="1">
      <alignment horizontal="right" vertical="top" wrapText="1" readingOrder="1"/>
      <protection locked="0"/>
    </xf>
    <xf numFmtId="0" fontId="23" fillId="0" borderId="6" xfId="0" applyFont="1" applyBorder="1" applyAlignment="1" applyProtection="1">
      <alignment horizontal="center" vertical="top" wrapText="1" readingOrder="1"/>
      <protection locked="0"/>
    </xf>
    <xf numFmtId="0" fontId="23" fillId="0" borderId="6" xfId="0" applyFont="1" applyBorder="1" applyAlignment="1" applyProtection="1">
      <alignment horizontal="right" vertical="top" wrapText="1" readingOrder="1"/>
      <protection locked="0"/>
    </xf>
    <xf numFmtId="0" fontId="23" fillId="0" borderId="0" xfId="0" applyFont="1" applyAlignment="1" applyProtection="1">
      <alignment vertical="top" wrapText="1" readingOrder="1"/>
      <protection locked="0"/>
    </xf>
    <xf numFmtId="164" fontId="23" fillId="0" borderId="0" xfId="0" applyNumberFormat="1" applyFont="1" applyAlignment="1" applyProtection="1">
      <alignment horizontal="right" vertical="top" wrapText="1" readingOrder="1"/>
      <protection locked="0"/>
    </xf>
    <xf numFmtId="0" fontId="23" fillId="0" borderId="6" xfId="0" applyFont="1" applyBorder="1" applyAlignment="1" applyProtection="1">
      <alignment vertical="top" wrapText="1" readingOrder="1"/>
      <protection locked="0"/>
    </xf>
    <xf numFmtId="164" fontId="23" fillId="0" borderId="0" xfId="0" applyNumberFormat="1" applyFont="1" applyAlignment="1" applyProtection="1">
      <alignment vertical="top" wrapText="1" readingOrder="1"/>
      <protection locked="0"/>
    </xf>
    <xf numFmtId="0" fontId="25" fillId="0" borderId="0" xfId="0" applyFont="1" applyAlignment="1" applyProtection="1">
      <alignment vertical="top" wrapText="1" readingOrder="1"/>
      <protection locked="0"/>
    </xf>
    <xf numFmtId="164" fontId="25" fillId="0" borderId="0" xfId="0" applyNumberFormat="1" applyFont="1" applyAlignment="1" applyProtection="1">
      <alignment horizontal="right" vertical="top" wrapText="1" readingOrder="1"/>
      <protection locked="0"/>
    </xf>
    <xf numFmtId="0" fontId="20" fillId="6" borderId="6" xfId="0" applyFont="1" applyFill="1" applyBorder="1" applyAlignment="1" applyProtection="1">
      <alignment horizontal="center" vertical="top" wrapText="1" readingOrder="1"/>
      <protection locked="0"/>
    </xf>
    <xf numFmtId="0" fontId="20" fillId="6" borderId="6" xfId="0" applyFont="1" applyFill="1" applyBorder="1" applyAlignment="1" applyProtection="1">
      <alignment horizontal="right" vertical="top" wrapText="1" readingOrder="1"/>
      <protection locked="0"/>
    </xf>
    <xf numFmtId="0" fontId="26" fillId="0" borderId="0" xfId="0" applyFont="1" applyAlignment="1" applyProtection="1">
      <alignment vertical="top" wrapText="1" readingOrder="1"/>
      <protection locked="0"/>
    </xf>
    <xf numFmtId="164" fontId="26" fillId="0" borderId="0" xfId="0" applyNumberFormat="1" applyFont="1" applyAlignment="1" applyProtection="1">
      <alignment horizontal="right" vertical="top" wrapText="1" readingOrder="1"/>
      <protection locked="0"/>
    </xf>
    <xf numFmtId="164" fontId="26" fillId="0" borderId="0" xfId="0" applyNumberFormat="1" applyFont="1" applyAlignment="1" applyProtection="1">
      <alignment vertical="top" wrapText="1" readingOrder="1"/>
      <protection locked="0"/>
    </xf>
    <xf numFmtId="0" fontId="20" fillId="6" borderId="6" xfId="0" applyFont="1" applyFill="1" applyBorder="1" applyAlignment="1" applyProtection="1">
      <alignment vertical="top" wrapText="1" readingOrder="1"/>
      <protection locked="0"/>
    </xf>
    <xf numFmtId="164" fontId="0" fillId="0" borderId="0" xfId="0" applyNumberFormat="1"/>
    <xf numFmtId="3" fontId="22" fillId="0" borderId="0" xfId="0" applyNumberFormat="1" applyFont="1"/>
    <xf numFmtId="0" fontId="26" fillId="0" borderId="6" xfId="0" applyFont="1" applyBorder="1" applyAlignment="1" applyProtection="1">
      <alignment horizontal="center" vertical="top" wrapText="1" readingOrder="1"/>
      <protection locked="0"/>
    </xf>
    <xf numFmtId="0" fontId="26" fillId="0" borderId="6" xfId="0" applyFont="1" applyBorder="1" applyAlignment="1" applyProtection="1">
      <alignment vertical="top" wrapText="1" readingOrder="1"/>
      <protection locked="0"/>
    </xf>
    <xf numFmtId="0" fontId="26" fillId="0" borderId="6" xfId="0" applyFont="1" applyBorder="1" applyAlignment="1" applyProtection="1">
      <alignment horizontal="right" vertical="top" readingOrder="1"/>
      <protection locked="0"/>
    </xf>
    <xf numFmtId="0" fontId="26" fillId="0" borderId="6" xfId="0" applyFont="1" applyBorder="1" applyAlignment="1" applyProtection="1">
      <alignment vertical="top" readingOrder="1"/>
      <protection locked="0"/>
    </xf>
    <xf numFmtId="164" fontId="22" fillId="0" borderId="0" xfId="0" applyNumberFormat="1" applyFont="1"/>
    <xf numFmtId="0" fontId="27" fillId="0" borderId="0" xfId="0" applyFont="1" applyAlignment="1">
      <alignment horizontal="left" vertical="center" indent="5"/>
    </xf>
    <xf numFmtId="0" fontId="26" fillId="5" borderId="0" xfId="0" applyFont="1" applyFill="1" applyAlignment="1" applyProtection="1">
      <alignment vertical="top" wrapText="1" readingOrder="1"/>
      <protection locked="0"/>
    </xf>
    <xf numFmtId="164" fontId="26" fillId="5" borderId="0" xfId="0" applyNumberFormat="1" applyFont="1" applyFill="1" applyAlignment="1" applyProtection="1">
      <alignment vertical="top" wrapText="1" readingOrder="1"/>
      <protection locked="0"/>
    </xf>
    <xf numFmtId="164" fontId="26" fillId="5" borderId="0" xfId="0" applyNumberFormat="1" applyFont="1" applyFill="1" applyAlignment="1" applyProtection="1">
      <alignment horizontal="right" vertical="top" wrapText="1" readingOrder="1"/>
      <protection locked="0"/>
    </xf>
    <xf numFmtId="165" fontId="22" fillId="0" borderId="0" xfId="0" applyNumberFormat="1" applyFont="1"/>
    <xf numFmtId="0" fontId="8" fillId="0" borderId="0" xfId="0" applyFont="1" applyAlignment="1">
      <alignment horizontal="left"/>
    </xf>
    <xf numFmtId="4" fontId="20" fillId="0" borderId="0" xfId="0" applyNumberFormat="1" applyFont="1"/>
    <xf numFmtId="0" fontId="13" fillId="0" borderId="0" xfId="0" applyFont="1"/>
    <xf numFmtId="0" fontId="26" fillId="7" borderId="0" xfId="0" applyFont="1" applyFill="1" applyAlignment="1" applyProtection="1">
      <alignment vertical="top" wrapText="1" readingOrder="1"/>
      <protection locked="0"/>
    </xf>
    <xf numFmtId="164" fontId="26" fillId="7" borderId="0" xfId="0" applyNumberFormat="1" applyFont="1" applyFill="1" applyAlignment="1" applyProtection="1">
      <alignment vertical="top" wrapText="1" readingOrder="1"/>
      <protection locked="0"/>
    </xf>
    <xf numFmtId="164" fontId="26" fillId="7" borderId="0" xfId="0" applyNumberFormat="1" applyFont="1" applyFill="1" applyAlignment="1" applyProtection="1">
      <alignment horizontal="right" vertical="top" wrapText="1" readingOrder="1"/>
      <protection locked="0"/>
    </xf>
    <xf numFmtId="0" fontId="10" fillId="4" borderId="1" xfId="0" applyFont="1" applyFill="1" applyBorder="1" applyAlignment="1">
      <alignment horizontal="left" vertical="center" wrapText="1"/>
    </xf>
    <xf numFmtId="0" fontId="10" fillId="4" borderId="2" xfId="0" applyFont="1" applyFill="1" applyBorder="1" applyAlignment="1">
      <alignment horizontal="left" vertical="center" wrapText="1"/>
    </xf>
    <xf numFmtId="0" fontId="10" fillId="4" borderId="4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10" fillId="3" borderId="1" xfId="0" quotePrefix="1" applyFont="1" applyFill="1" applyBorder="1" applyAlignment="1">
      <alignment horizontal="left" vertical="center" wrapText="1"/>
    </xf>
    <xf numFmtId="0" fontId="8" fillId="3" borderId="2" xfId="0" applyFont="1" applyFill="1" applyBorder="1" applyAlignment="1">
      <alignment vertical="center" wrapText="1"/>
    </xf>
    <xf numFmtId="0" fontId="13" fillId="0" borderId="0" xfId="0" applyFont="1" applyAlignment="1">
      <alignment wrapText="1"/>
    </xf>
    <xf numFmtId="0" fontId="14" fillId="0" borderId="0" xfId="0" applyFont="1" applyAlignment="1">
      <alignment wrapText="1"/>
    </xf>
    <xf numFmtId="0" fontId="10" fillId="0" borderId="1" xfId="0" quotePrefix="1" applyFont="1" applyBorder="1" applyAlignment="1">
      <alignment horizontal="left" vertical="center"/>
    </xf>
    <xf numFmtId="0" fontId="8" fillId="0" borderId="2" xfId="0" applyFont="1" applyBorder="1" applyAlignment="1">
      <alignment vertical="center"/>
    </xf>
    <xf numFmtId="0" fontId="10" fillId="0" borderId="1" xfId="0" quotePrefix="1" applyFont="1" applyBorder="1" applyAlignment="1">
      <alignment horizontal="left" vertical="center" wrapText="1"/>
    </xf>
    <xf numFmtId="0" fontId="8" fillId="0" borderId="2" xfId="0" applyFont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12" fillId="0" borderId="0" xfId="0" applyFont="1" applyAlignment="1">
      <alignment wrapText="1"/>
    </xf>
    <xf numFmtId="0" fontId="10" fillId="3" borderId="1" xfId="0" applyFont="1" applyFill="1" applyBorder="1" applyAlignment="1">
      <alignment horizontal="left" vertical="center" wrapText="1"/>
    </xf>
    <xf numFmtId="0" fontId="10" fillId="3" borderId="2" xfId="0" applyFont="1" applyFill="1" applyBorder="1" applyAlignment="1">
      <alignment horizontal="left" vertical="center" wrapText="1"/>
    </xf>
    <xf numFmtId="0" fontId="10" fillId="3" borderId="4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8" fillId="3" borderId="2" xfId="0" applyFont="1" applyFill="1" applyBorder="1" applyAlignment="1">
      <alignment vertical="center"/>
    </xf>
    <xf numFmtId="0" fontId="10" fillId="0" borderId="1" xfId="0" applyFont="1" applyBorder="1" applyAlignment="1">
      <alignment horizontal="left" vertical="center" wrapText="1"/>
    </xf>
    <xf numFmtId="0" fontId="28" fillId="0" borderId="0" xfId="3" applyFont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4" fontId="6" fillId="3" borderId="3" xfId="0" applyNumberFormat="1" applyFont="1" applyFill="1" applyBorder="1" applyAlignment="1">
      <alignment horizontal="right"/>
    </xf>
    <xf numFmtId="4" fontId="6" fillId="0" borderId="3" xfId="0" applyNumberFormat="1" applyFont="1" applyBorder="1" applyAlignment="1">
      <alignment horizontal="right"/>
    </xf>
  </cellXfs>
  <cellStyles count="4">
    <cellStyle name="Normal_Podaci" xfId="1" xr:uid="{00000000-0005-0000-0000-000000000000}"/>
    <cellStyle name="Normalno" xfId="0" builtinId="0"/>
    <cellStyle name="Normalno 2 2" xfId="3" xr:uid="{2AC1B582-2DCE-44E7-8213-B8492C229D6C}"/>
    <cellStyle name="Obično_List4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9"/>
  <sheetViews>
    <sheetView tabSelected="1" zoomScale="110" zoomScaleNormal="110" workbookViewId="0">
      <selection activeCell="F8" sqref="F8:J14"/>
    </sheetView>
  </sheetViews>
  <sheetFormatPr defaultRowHeight="15" x14ac:dyDescent="0.25"/>
  <cols>
    <col min="4" max="4" width="9.140625" customWidth="1"/>
    <col min="5" max="10" width="25.28515625" customWidth="1"/>
  </cols>
  <sheetData>
    <row r="1" spans="1:16" ht="42" customHeight="1" x14ac:dyDescent="0.25">
      <c r="A1" s="105" t="s">
        <v>65</v>
      </c>
      <c r="B1" s="105"/>
      <c r="C1" s="105"/>
      <c r="D1" s="105"/>
      <c r="E1" s="105"/>
      <c r="F1" s="105"/>
      <c r="G1" s="105"/>
      <c r="H1" s="105"/>
      <c r="I1" s="105"/>
      <c r="J1" s="105"/>
    </row>
    <row r="2" spans="1:16" ht="18" customHeight="1" x14ac:dyDescent="0.25">
      <c r="A2" s="4"/>
      <c r="B2" s="4"/>
      <c r="C2" s="4"/>
      <c r="D2" s="4"/>
      <c r="E2" s="4"/>
      <c r="F2" s="4"/>
      <c r="G2" s="4"/>
      <c r="H2" s="4"/>
      <c r="I2" s="4"/>
      <c r="J2" s="4"/>
    </row>
    <row r="3" spans="1:16" ht="15.75" customHeight="1" x14ac:dyDescent="0.25">
      <c r="A3" s="105" t="s">
        <v>21</v>
      </c>
      <c r="B3" s="105"/>
      <c r="C3" s="105"/>
      <c r="D3" s="105"/>
      <c r="E3" s="105"/>
      <c r="F3" s="105"/>
      <c r="G3" s="105"/>
      <c r="H3" s="105"/>
      <c r="I3" s="111"/>
      <c r="J3" s="111"/>
    </row>
    <row r="4" spans="1:16" ht="18" x14ac:dyDescent="0.25">
      <c r="A4" s="4"/>
      <c r="B4" s="4"/>
      <c r="C4" s="4"/>
      <c r="D4" s="4"/>
      <c r="E4" s="4"/>
      <c r="F4" s="4"/>
      <c r="G4" s="4"/>
      <c r="H4" s="4"/>
      <c r="I4" s="4"/>
      <c r="J4" s="4"/>
    </row>
    <row r="5" spans="1:16" ht="18" customHeight="1" x14ac:dyDescent="0.25">
      <c r="A5" s="105" t="s">
        <v>28</v>
      </c>
      <c r="B5" s="106"/>
      <c r="C5" s="106"/>
      <c r="D5" s="106"/>
      <c r="E5" s="106"/>
      <c r="F5" s="106"/>
      <c r="G5" s="106"/>
      <c r="H5" s="106"/>
      <c r="I5" s="106"/>
      <c r="J5" s="106"/>
    </row>
    <row r="6" spans="1:16" ht="18" x14ac:dyDescent="0.25">
      <c r="A6" s="1"/>
      <c r="B6" s="2"/>
      <c r="C6" s="2"/>
      <c r="D6" s="2"/>
      <c r="E6" s="6"/>
      <c r="F6" s="7"/>
      <c r="G6" s="7"/>
      <c r="H6" s="7"/>
      <c r="I6" s="7"/>
      <c r="J6" s="7"/>
    </row>
    <row r="7" spans="1:16" ht="25.5" customHeight="1" x14ac:dyDescent="0.25">
      <c r="A7" s="23"/>
      <c r="B7" s="24"/>
      <c r="C7" s="24"/>
      <c r="D7" s="25"/>
      <c r="E7" s="26"/>
      <c r="F7" s="56" t="s">
        <v>73</v>
      </c>
      <c r="G7" s="56" t="s">
        <v>74</v>
      </c>
      <c r="H7" s="56" t="s">
        <v>75</v>
      </c>
      <c r="I7" s="3" t="s">
        <v>61</v>
      </c>
      <c r="J7" s="3" t="s">
        <v>76</v>
      </c>
    </row>
    <row r="8" spans="1:16" ht="15" customHeight="1" x14ac:dyDescent="0.25">
      <c r="A8" s="107" t="s">
        <v>0</v>
      </c>
      <c r="B8" s="98"/>
      <c r="C8" s="98"/>
      <c r="D8" s="98"/>
      <c r="E8" s="112"/>
      <c r="F8" s="116">
        <f>F9+F10</f>
        <v>1940411.5</v>
      </c>
      <c r="G8" s="116">
        <f t="shared" ref="G8:H8" si="0">G9+G10</f>
        <v>2338010</v>
      </c>
      <c r="H8" s="116">
        <f t="shared" si="0"/>
        <v>2805149.35</v>
      </c>
      <c r="I8" s="116">
        <f t="shared" ref="I8:J8" si="1">I9+I10</f>
        <v>2750520.55</v>
      </c>
      <c r="J8" s="116">
        <f t="shared" si="1"/>
        <v>2652775.38</v>
      </c>
    </row>
    <row r="9" spans="1:16" ht="15.75" customHeight="1" x14ac:dyDescent="0.25">
      <c r="A9" s="113" t="s">
        <v>44</v>
      </c>
      <c r="B9" s="104"/>
      <c r="C9" s="104"/>
      <c r="D9" s="104"/>
      <c r="E9" s="102"/>
      <c r="F9" s="117">
        <v>1940411.5</v>
      </c>
      <c r="G9" s="117">
        <v>2338010</v>
      </c>
      <c r="H9" s="117">
        <v>2805149.35</v>
      </c>
      <c r="I9" s="117">
        <v>2750520.55</v>
      </c>
      <c r="J9" s="117">
        <v>2652775.38</v>
      </c>
    </row>
    <row r="10" spans="1:16" ht="15" customHeight="1" x14ac:dyDescent="0.25">
      <c r="A10" s="101" t="s">
        <v>45</v>
      </c>
      <c r="B10" s="102"/>
      <c r="C10" s="102"/>
      <c r="D10" s="102"/>
      <c r="E10" s="102"/>
      <c r="F10" s="117"/>
      <c r="G10" s="117">
        <v>0</v>
      </c>
      <c r="H10" s="117"/>
      <c r="I10" s="117">
        <v>0</v>
      </c>
      <c r="J10" s="117">
        <v>0</v>
      </c>
    </row>
    <row r="11" spans="1:16" ht="15.75" customHeight="1" x14ac:dyDescent="0.25">
      <c r="A11" s="37" t="s">
        <v>1</v>
      </c>
      <c r="B11" s="38"/>
      <c r="C11" s="38"/>
      <c r="D11" s="38"/>
      <c r="E11" s="38"/>
      <c r="F11" s="116">
        <f>F12+F13</f>
        <v>1951231.3299999998</v>
      </c>
      <c r="G11" s="116">
        <f t="shared" ref="G11:H11" si="2">G12+G13</f>
        <v>2338156</v>
      </c>
      <c r="H11" s="116">
        <f t="shared" si="2"/>
        <v>2623149.35</v>
      </c>
      <c r="I11" s="116">
        <f t="shared" ref="I11:J11" si="3">I12+I13</f>
        <v>2568520.5499999998</v>
      </c>
      <c r="J11" s="116">
        <f t="shared" si="3"/>
        <v>2470775.38</v>
      </c>
      <c r="L11" s="29">
        <f>+F12+F13-F11</f>
        <v>0</v>
      </c>
      <c r="M11" s="29">
        <f t="shared" ref="M11:O11" si="4">+G12+G13-G11</f>
        <v>0</v>
      </c>
      <c r="N11" s="29">
        <f t="shared" si="4"/>
        <v>0</v>
      </c>
      <c r="O11" s="29">
        <f t="shared" si="4"/>
        <v>0</v>
      </c>
      <c r="P11" s="29">
        <f>+J12+J13-J11</f>
        <v>0</v>
      </c>
    </row>
    <row r="12" spans="1:16" ht="15" customHeight="1" x14ac:dyDescent="0.25">
      <c r="A12" s="103" t="s">
        <v>46</v>
      </c>
      <c r="B12" s="104"/>
      <c r="C12" s="104"/>
      <c r="D12" s="104"/>
      <c r="E12" s="104"/>
      <c r="F12" s="117">
        <v>1942008.92</v>
      </c>
      <c r="G12" s="117">
        <v>2323704</v>
      </c>
      <c r="H12" s="117">
        <v>2617649.35</v>
      </c>
      <c r="I12" s="117">
        <v>2563020.5499999998</v>
      </c>
      <c r="J12" s="117">
        <v>2465275.38</v>
      </c>
    </row>
    <row r="13" spans="1:16" ht="15.75" customHeight="1" x14ac:dyDescent="0.25">
      <c r="A13" s="101" t="s">
        <v>47</v>
      </c>
      <c r="B13" s="102"/>
      <c r="C13" s="102"/>
      <c r="D13" s="102"/>
      <c r="E13" s="102"/>
      <c r="F13" s="117">
        <v>9222.41</v>
      </c>
      <c r="G13" s="117">
        <v>14452</v>
      </c>
      <c r="H13" s="117">
        <v>5500</v>
      </c>
      <c r="I13" s="117">
        <v>5500</v>
      </c>
      <c r="J13" s="117">
        <v>5500</v>
      </c>
    </row>
    <row r="14" spans="1:16" ht="15" customHeight="1" x14ac:dyDescent="0.25">
      <c r="A14" s="97" t="s">
        <v>2</v>
      </c>
      <c r="B14" s="98"/>
      <c r="C14" s="98"/>
      <c r="D14" s="98"/>
      <c r="E14" s="98"/>
      <c r="F14" s="116">
        <f>F8-F11</f>
        <v>-10819.829999999842</v>
      </c>
      <c r="G14" s="116">
        <f>G8-G11</f>
        <v>-146</v>
      </c>
      <c r="H14" s="116">
        <f t="shared" ref="H14" si="5">H8-H11</f>
        <v>182000</v>
      </c>
      <c r="I14" s="116">
        <f t="shared" ref="I14:J14" si="6">I8-I11</f>
        <v>182000</v>
      </c>
      <c r="J14" s="116">
        <f t="shared" si="6"/>
        <v>182000</v>
      </c>
    </row>
    <row r="15" spans="1:16" ht="15" customHeight="1" x14ac:dyDescent="0.25">
      <c r="A15" s="4"/>
      <c r="B15" s="19"/>
      <c r="C15" s="19"/>
      <c r="D15" s="19"/>
      <c r="E15" s="19"/>
      <c r="F15" s="19"/>
      <c r="G15" s="19"/>
      <c r="H15" s="20"/>
      <c r="I15" s="20"/>
      <c r="J15" s="20"/>
    </row>
    <row r="16" spans="1:16" ht="15" customHeight="1" x14ac:dyDescent="0.25">
      <c r="A16" s="105" t="s">
        <v>29</v>
      </c>
      <c r="B16" s="106"/>
      <c r="C16" s="106"/>
      <c r="D16" s="106"/>
      <c r="E16" s="106"/>
      <c r="F16" s="106"/>
      <c r="G16" s="106"/>
      <c r="H16" s="106"/>
      <c r="I16" s="106"/>
      <c r="J16" s="106"/>
    </row>
    <row r="17" spans="1:10" ht="18" x14ac:dyDescent="0.25">
      <c r="A17" s="4"/>
      <c r="B17" s="19"/>
      <c r="C17" s="19"/>
      <c r="D17" s="19"/>
      <c r="E17" s="19"/>
      <c r="F17" s="19"/>
      <c r="G17" s="19"/>
      <c r="H17" s="20"/>
      <c r="I17" s="20"/>
      <c r="J17" s="20"/>
    </row>
    <row r="18" spans="1:10" ht="29.25" customHeight="1" x14ac:dyDescent="0.25">
      <c r="A18" s="23"/>
      <c r="B18" s="24"/>
      <c r="C18" s="24"/>
      <c r="D18" s="25"/>
      <c r="E18" s="26"/>
      <c r="F18" s="56" t="s">
        <v>73</v>
      </c>
      <c r="G18" s="56" t="s">
        <v>74</v>
      </c>
      <c r="H18" s="56" t="s">
        <v>75</v>
      </c>
      <c r="I18" s="3" t="s">
        <v>61</v>
      </c>
      <c r="J18" s="3" t="s">
        <v>76</v>
      </c>
    </row>
    <row r="19" spans="1:10" ht="15.75" customHeight="1" x14ac:dyDescent="0.25">
      <c r="A19" s="101" t="s">
        <v>48</v>
      </c>
      <c r="B19" s="102"/>
      <c r="C19" s="102"/>
      <c r="D19" s="102"/>
      <c r="E19" s="102"/>
      <c r="F19" s="28"/>
      <c r="G19" s="28"/>
      <c r="H19" s="28"/>
      <c r="I19" s="28"/>
      <c r="J19" s="28"/>
    </row>
    <row r="20" spans="1:10" ht="15" customHeight="1" x14ac:dyDescent="0.25">
      <c r="A20" s="101" t="s">
        <v>49</v>
      </c>
      <c r="B20" s="102"/>
      <c r="C20" s="102"/>
      <c r="D20" s="102"/>
      <c r="E20" s="102"/>
      <c r="F20" s="28"/>
      <c r="G20" s="28"/>
      <c r="H20" s="28"/>
      <c r="I20" s="28"/>
      <c r="J20" s="28"/>
    </row>
    <row r="21" spans="1:10" x14ac:dyDescent="0.25">
      <c r="A21" s="97" t="s">
        <v>4</v>
      </c>
      <c r="B21" s="98"/>
      <c r="C21" s="98"/>
      <c r="D21" s="98"/>
      <c r="E21" s="98"/>
      <c r="F21" s="27">
        <f>F19-F20</f>
        <v>0</v>
      </c>
      <c r="G21" s="27">
        <f t="shared" ref="G21:H21" si="7">G19-G20</f>
        <v>0</v>
      </c>
      <c r="H21" s="27">
        <f t="shared" si="7"/>
        <v>0</v>
      </c>
      <c r="I21" s="27">
        <f t="shared" ref="I21:J21" si="8">I19-I20</f>
        <v>0</v>
      </c>
      <c r="J21" s="27">
        <f t="shared" si="8"/>
        <v>0</v>
      </c>
    </row>
    <row r="22" spans="1:10" ht="18" customHeight="1" x14ac:dyDescent="0.25">
      <c r="A22" s="97" t="s">
        <v>5</v>
      </c>
      <c r="B22" s="98"/>
      <c r="C22" s="98"/>
      <c r="D22" s="98"/>
      <c r="E22" s="98"/>
      <c r="F22" s="27">
        <f>F14+F21</f>
        <v>-10819.829999999842</v>
      </c>
      <c r="G22" s="27">
        <f>G14+G21</f>
        <v>-146</v>
      </c>
      <c r="H22" s="27">
        <f t="shared" ref="H22" si="9">H14+H21</f>
        <v>182000</v>
      </c>
      <c r="I22" s="27">
        <f t="shared" ref="I22:J22" si="10">I14+I21</f>
        <v>182000</v>
      </c>
      <c r="J22" s="27">
        <f t="shared" si="10"/>
        <v>182000</v>
      </c>
    </row>
    <row r="23" spans="1:10" ht="18" x14ac:dyDescent="0.25">
      <c r="A23" s="18"/>
      <c r="B23" s="19"/>
      <c r="C23" s="19"/>
      <c r="D23" s="19"/>
      <c r="E23" s="19"/>
      <c r="F23" s="19"/>
      <c r="G23" s="19"/>
      <c r="H23" s="20"/>
      <c r="I23" s="20"/>
      <c r="J23" s="20"/>
    </row>
    <row r="24" spans="1:10" ht="15.75" x14ac:dyDescent="0.25">
      <c r="A24" s="105" t="s">
        <v>50</v>
      </c>
      <c r="B24" s="106"/>
      <c r="C24" s="106"/>
      <c r="D24" s="106"/>
      <c r="E24" s="106"/>
      <c r="F24" s="106"/>
      <c r="G24" s="106"/>
      <c r="H24" s="106"/>
      <c r="I24" s="106"/>
      <c r="J24" s="106"/>
    </row>
    <row r="25" spans="1:10" ht="15.75" customHeight="1" x14ac:dyDescent="0.25">
      <c r="A25" s="35"/>
      <c r="B25" s="36"/>
      <c r="C25" s="36"/>
      <c r="D25" s="36"/>
      <c r="E25" s="36"/>
      <c r="F25" s="36"/>
      <c r="G25" s="36"/>
      <c r="H25" s="36"/>
      <c r="I25" s="36"/>
      <c r="J25" s="36"/>
    </row>
    <row r="26" spans="1:10" ht="25.5" customHeight="1" x14ac:dyDescent="0.25">
      <c r="A26" s="23"/>
      <c r="B26" s="24"/>
      <c r="C26" s="24"/>
      <c r="D26" s="25"/>
      <c r="E26" s="26"/>
      <c r="F26" s="56" t="s">
        <v>73</v>
      </c>
      <c r="G26" s="56" t="s">
        <v>74</v>
      </c>
      <c r="H26" s="56" t="s">
        <v>75</v>
      </c>
      <c r="I26" s="3" t="s">
        <v>61</v>
      </c>
      <c r="J26" s="3" t="s">
        <v>76</v>
      </c>
    </row>
    <row r="27" spans="1:10" ht="15" customHeight="1" x14ac:dyDescent="0.25">
      <c r="A27" s="92" t="s">
        <v>51</v>
      </c>
      <c r="B27" s="93"/>
      <c r="C27" s="93"/>
      <c r="D27" s="93"/>
      <c r="E27" s="94"/>
      <c r="F27" s="39">
        <v>10965.27</v>
      </c>
      <c r="G27" s="39">
        <v>146</v>
      </c>
      <c r="H27" s="39">
        <v>-182000</v>
      </c>
      <c r="I27" s="39">
        <v>-182000</v>
      </c>
      <c r="J27" s="39">
        <v>-182000</v>
      </c>
    </row>
    <row r="28" spans="1:10" ht="18" customHeight="1" x14ac:dyDescent="0.25">
      <c r="A28" s="97" t="s">
        <v>52</v>
      </c>
      <c r="B28" s="98"/>
      <c r="C28" s="98"/>
      <c r="D28" s="98"/>
      <c r="E28" s="98"/>
      <c r="F28" s="40">
        <f>F22+F27</f>
        <v>145.44000000015876</v>
      </c>
      <c r="G28" s="40">
        <v>0</v>
      </c>
      <c r="H28" s="40">
        <v>0</v>
      </c>
      <c r="I28" s="40">
        <f t="shared" ref="I28:J28" si="11">I22+I27</f>
        <v>0</v>
      </c>
      <c r="J28" s="40">
        <f t="shared" si="11"/>
        <v>0</v>
      </c>
    </row>
    <row r="29" spans="1:10" ht="35.25" customHeight="1" x14ac:dyDescent="0.25">
      <c r="A29" s="107" t="s">
        <v>53</v>
      </c>
      <c r="B29" s="108"/>
      <c r="C29" s="108"/>
      <c r="D29" s="108"/>
      <c r="E29" s="109"/>
      <c r="F29" s="40">
        <f>F14+F21+F27-F28</f>
        <v>0</v>
      </c>
      <c r="G29" s="40">
        <f>G14+G21+G27-G28</f>
        <v>0</v>
      </c>
      <c r="H29" s="40">
        <f>H14+H21+H27-H28</f>
        <v>0</v>
      </c>
      <c r="I29" s="40">
        <f t="shared" ref="I29:J29" si="12">I14+I21+I27-I28</f>
        <v>0</v>
      </c>
      <c r="J29" s="40">
        <f t="shared" si="12"/>
        <v>0</v>
      </c>
    </row>
    <row r="30" spans="1:10" ht="18" customHeight="1" x14ac:dyDescent="0.25">
      <c r="A30" s="41"/>
      <c r="B30" s="42"/>
      <c r="C30" s="42"/>
      <c r="D30" s="42"/>
      <c r="E30" s="42"/>
      <c r="F30" s="42"/>
      <c r="G30" s="42"/>
      <c r="H30" s="42"/>
      <c r="I30" s="42"/>
      <c r="J30" s="42"/>
    </row>
    <row r="31" spans="1:10" ht="15.75" x14ac:dyDescent="0.25">
      <c r="A31" s="110" t="s">
        <v>54</v>
      </c>
      <c r="B31" s="110"/>
      <c r="C31" s="110"/>
      <c r="D31" s="110"/>
      <c r="E31" s="110"/>
      <c r="F31" s="110"/>
      <c r="G31" s="110"/>
      <c r="H31" s="110"/>
      <c r="I31" s="110"/>
      <c r="J31" s="110"/>
    </row>
    <row r="32" spans="1:10" ht="18" customHeight="1" x14ac:dyDescent="0.25">
      <c r="A32" s="43"/>
      <c r="B32" s="44"/>
      <c r="C32" s="44"/>
      <c r="D32" s="44"/>
      <c r="E32" s="44"/>
      <c r="F32" s="44"/>
      <c r="G32" s="44"/>
      <c r="H32" s="45"/>
      <c r="I32" s="45"/>
      <c r="J32" s="45"/>
    </row>
    <row r="33" spans="1:10" ht="30" customHeight="1" x14ac:dyDescent="0.25">
      <c r="A33" s="46"/>
      <c r="B33" s="47"/>
      <c r="C33" s="47"/>
      <c r="D33" s="48"/>
      <c r="E33" s="49"/>
      <c r="F33" s="56" t="s">
        <v>73</v>
      </c>
      <c r="G33" s="56" t="s">
        <v>74</v>
      </c>
      <c r="H33" s="56" t="s">
        <v>75</v>
      </c>
      <c r="I33" s="3" t="s">
        <v>61</v>
      </c>
      <c r="J33" s="3" t="s">
        <v>76</v>
      </c>
    </row>
    <row r="34" spans="1:10" ht="15" customHeight="1" x14ac:dyDescent="0.25">
      <c r="A34" s="92" t="s">
        <v>51</v>
      </c>
      <c r="B34" s="93"/>
      <c r="C34" s="93"/>
      <c r="D34" s="93"/>
      <c r="E34" s="94"/>
      <c r="F34" s="39">
        <v>0</v>
      </c>
      <c r="G34" s="39">
        <f>F37</f>
        <v>0</v>
      </c>
      <c r="H34" s="39">
        <f>G37</f>
        <v>0</v>
      </c>
      <c r="I34" s="39">
        <f>H37</f>
        <v>0</v>
      </c>
      <c r="J34" s="39">
        <f>I37</f>
        <v>0</v>
      </c>
    </row>
    <row r="35" spans="1:10" ht="31.5" customHeight="1" x14ac:dyDescent="0.25">
      <c r="A35" s="92" t="s">
        <v>3</v>
      </c>
      <c r="B35" s="93"/>
      <c r="C35" s="93"/>
      <c r="D35" s="93"/>
      <c r="E35" s="94"/>
      <c r="F35" s="39">
        <v>0</v>
      </c>
      <c r="G35" s="39">
        <v>0</v>
      </c>
      <c r="H35" s="39">
        <v>0</v>
      </c>
      <c r="I35" s="39">
        <v>0</v>
      </c>
      <c r="J35" s="39">
        <v>0</v>
      </c>
    </row>
    <row r="36" spans="1:10" ht="15" customHeight="1" x14ac:dyDescent="0.25">
      <c r="A36" s="92" t="s">
        <v>55</v>
      </c>
      <c r="B36" s="95"/>
      <c r="C36" s="95"/>
      <c r="D36" s="95"/>
      <c r="E36" s="96"/>
      <c r="F36" s="39">
        <v>0</v>
      </c>
      <c r="G36" s="39">
        <v>0</v>
      </c>
      <c r="H36" s="39">
        <v>0</v>
      </c>
      <c r="I36" s="39">
        <v>0</v>
      </c>
      <c r="J36" s="39">
        <v>0</v>
      </c>
    </row>
    <row r="37" spans="1:10" ht="21.75" customHeight="1" x14ac:dyDescent="0.25">
      <c r="A37" s="97" t="s">
        <v>52</v>
      </c>
      <c r="B37" s="98"/>
      <c r="C37" s="98"/>
      <c r="D37" s="98"/>
      <c r="E37" s="98"/>
      <c r="F37" s="50">
        <f>F34-F35+F36</f>
        <v>0</v>
      </c>
      <c r="G37" s="50">
        <f t="shared" ref="G37:H37" si="13">G34-G35+G36</f>
        <v>0</v>
      </c>
      <c r="H37" s="50">
        <f t="shared" si="13"/>
        <v>0</v>
      </c>
      <c r="I37" s="50">
        <f t="shared" ref="I37:J37" si="14">I34-I35+I36</f>
        <v>0</v>
      </c>
      <c r="J37" s="50">
        <f t="shared" si="14"/>
        <v>0</v>
      </c>
    </row>
    <row r="38" spans="1:10" ht="29.25" customHeight="1" x14ac:dyDescent="0.25"/>
    <row r="39" spans="1:10" ht="14.25" customHeight="1" x14ac:dyDescent="0.25">
      <c r="A39" s="99"/>
      <c r="B39" s="100"/>
      <c r="C39" s="100"/>
      <c r="D39" s="100"/>
      <c r="E39" s="100"/>
      <c r="F39" s="100"/>
      <c r="G39" s="100"/>
      <c r="H39" s="100"/>
      <c r="I39" s="100"/>
      <c r="J39" s="100"/>
    </row>
    <row r="40" spans="1:10" ht="14.25" customHeight="1" x14ac:dyDescent="0.25">
      <c r="A40" s="51"/>
      <c r="B40" s="52"/>
      <c r="C40" s="52"/>
      <c r="D40" s="52"/>
      <c r="E40" s="52"/>
      <c r="F40" s="52"/>
      <c r="G40" s="52"/>
      <c r="H40" s="52"/>
      <c r="I40" s="52"/>
      <c r="J40" s="52"/>
    </row>
    <row r="41" spans="1:10" ht="14.25" customHeight="1" x14ac:dyDescent="0.25">
      <c r="A41" s="51"/>
      <c r="B41" s="52"/>
      <c r="C41" s="52"/>
      <c r="D41" s="52"/>
      <c r="E41" s="52"/>
      <c r="F41" s="52"/>
      <c r="G41" s="52"/>
      <c r="H41" s="52"/>
      <c r="I41" s="52"/>
      <c r="J41" s="52"/>
    </row>
    <row r="42" spans="1:10" ht="15" customHeight="1" x14ac:dyDescent="0.25">
      <c r="A42" s="86" t="s">
        <v>57</v>
      </c>
      <c r="B42" s="87"/>
      <c r="C42" s="53"/>
      <c r="D42" s="53"/>
      <c r="E42" s="53"/>
      <c r="F42" s="54"/>
      <c r="G42" s="55" t="s">
        <v>60</v>
      </c>
    </row>
    <row r="43" spans="1:10" ht="19.5" customHeight="1" x14ac:dyDescent="0.25">
      <c r="A43" s="45" t="s">
        <v>59</v>
      </c>
      <c r="B43" s="54"/>
      <c r="C43" s="53"/>
      <c r="D43" s="53"/>
      <c r="E43" s="53"/>
      <c r="F43" s="53"/>
      <c r="G43" s="54" t="s">
        <v>58</v>
      </c>
    </row>
    <row r="44" spans="1:10" ht="16.5" customHeight="1" x14ac:dyDescent="0.25"/>
    <row r="45" spans="1:10" x14ac:dyDescent="0.25">
      <c r="A45" s="88" t="s">
        <v>64</v>
      </c>
    </row>
    <row r="46" spans="1:10" ht="3.75" customHeight="1" x14ac:dyDescent="0.25"/>
    <row r="47" spans="1:10" x14ac:dyDescent="0.25">
      <c r="A47" s="88" t="s">
        <v>195</v>
      </c>
    </row>
    <row r="48" spans="1:10" ht="4.5" customHeight="1" x14ac:dyDescent="0.25"/>
    <row r="49" spans="1:1" x14ac:dyDescent="0.25">
      <c r="A49" s="88" t="s">
        <v>196</v>
      </c>
    </row>
  </sheetData>
  <mergeCells count="24">
    <mergeCell ref="A1:J1"/>
    <mergeCell ref="A3:J3"/>
    <mergeCell ref="A5:J5"/>
    <mergeCell ref="A8:E8"/>
    <mergeCell ref="A9:E9"/>
    <mergeCell ref="A10:E10"/>
    <mergeCell ref="A12:E12"/>
    <mergeCell ref="A13:E13"/>
    <mergeCell ref="A16:J16"/>
    <mergeCell ref="A34:E34"/>
    <mergeCell ref="A14:E14"/>
    <mergeCell ref="A19:E19"/>
    <mergeCell ref="A20:E20"/>
    <mergeCell ref="A21:E21"/>
    <mergeCell ref="A22:E22"/>
    <mergeCell ref="A24:J24"/>
    <mergeCell ref="A29:E29"/>
    <mergeCell ref="A31:J31"/>
    <mergeCell ref="A35:E35"/>
    <mergeCell ref="A36:E36"/>
    <mergeCell ref="A37:E37"/>
    <mergeCell ref="A39:J39"/>
    <mergeCell ref="A27:E27"/>
    <mergeCell ref="A28:E28"/>
  </mergeCells>
  <pageMargins left="0.7" right="0.7" top="0.75" bottom="0.75" header="0.3" footer="0.3"/>
  <pageSetup paperSize="9" scale="5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45"/>
  <sheetViews>
    <sheetView workbookViewId="0">
      <selection activeCell="A26" sqref="A26:G26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25.28515625" customWidth="1"/>
    <col min="4" max="8" width="18.7109375" customWidth="1"/>
  </cols>
  <sheetData>
    <row r="1" spans="1:14" ht="42" customHeight="1" x14ac:dyDescent="0.25">
      <c r="A1" s="105" t="s">
        <v>65</v>
      </c>
      <c r="B1" s="105"/>
      <c r="C1" s="105"/>
      <c r="D1" s="105"/>
      <c r="E1" s="105"/>
      <c r="F1" s="105"/>
      <c r="G1" s="105"/>
      <c r="H1" s="105"/>
    </row>
    <row r="2" spans="1:14" ht="9" customHeight="1" x14ac:dyDescent="0.25">
      <c r="A2" s="4"/>
      <c r="B2" s="4"/>
      <c r="C2" s="4"/>
      <c r="D2" s="4"/>
      <c r="E2" s="4"/>
      <c r="F2" s="4"/>
      <c r="G2" s="4"/>
      <c r="H2" s="4"/>
    </row>
    <row r="3" spans="1:14" ht="15.75" customHeight="1" x14ac:dyDescent="0.25">
      <c r="A3" s="105" t="s">
        <v>21</v>
      </c>
      <c r="B3" s="105"/>
      <c r="C3" s="105"/>
      <c r="D3" s="105"/>
      <c r="E3" s="105"/>
      <c r="F3" s="111"/>
      <c r="G3" s="111"/>
    </row>
    <row r="4" spans="1:14" ht="9" customHeight="1" x14ac:dyDescent="0.25">
      <c r="A4" s="4"/>
      <c r="B4" s="4"/>
      <c r="C4" s="4"/>
      <c r="D4" s="4"/>
      <c r="E4" s="4"/>
      <c r="F4" s="5"/>
      <c r="G4" s="5"/>
      <c r="H4" s="5"/>
    </row>
    <row r="5" spans="1:14" ht="18" customHeight="1" x14ac:dyDescent="0.25">
      <c r="A5" s="105" t="s">
        <v>7</v>
      </c>
      <c r="B5" s="106"/>
      <c r="C5" s="106"/>
      <c r="D5" s="106"/>
      <c r="E5" s="106"/>
      <c r="F5" s="106"/>
      <c r="G5" s="106"/>
    </row>
    <row r="6" spans="1:14" ht="7.5" customHeight="1" x14ac:dyDescent="0.25">
      <c r="A6" s="4"/>
      <c r="B6" s="4"/>
      <c r="C6" s="4"/>
      <c r="D6" s="4"/>
      <c r="E6" s="4"/>
      <c r="F6" s="5"/>
      <c r="G6" s="5"/>
      <c r="H6" s="5"/>
    </row>
    <row r="7" spans="1:14" ht="15.75" customHeight="1" x14ac:dyDescent="0.25">
      <c r="A7" s="114" t="s">
        <v>200</v>
      </c>
      <c r="B7" s="114"/>
      <c r="C7" s="114"/>
      <c r="D7" s="114"/>
      <c r="E7" s="114"/>
      <c r="F7" s="114"/>
      <c r="G7" s="114"/>
    </row>
    <row r="8" spans="1:14" ht="11.25" customHeight="1" x14ac:dyDescent="0.25">
      <c r="A8" s="4"/>
      <c r="B8" s="4"/>
      <c r="C8" s="4"/>
      <c r="D8" s="34">
        <f>+D10-D29</f>
        <v>-10819.882999999681</v>
      </c>
      <c r="E8" s="34">
        <f>+E10-E29</f>
        <v>0</v>
      </c>
      <c r="F8" s="34">
        <f>+F10-F29</f>
        <v>0</v>
      </c>
      <c r="G8" s="34">
        <f>+G10-G29</f>
        <v>0</v>
      </c>
      <c r="H8" s="34">
        <f>+H10-H29</f>
        <v>0</v>
      </c>
    </row>
    <row r="9" spans="1:14" ht="38.25" x14ac:dyDescent="0.25">
      <c r="A9" s="17" t="s">
        <v>8</v>
      </c>
      <c r="B9" s="16" t="s">
        <v>9</v>
      </c>
      <c r="C9" s="16" t="s">
        <v>6</v>
      </c>
      <c r="D9" s="56" t="s">
        <v>73</v>
      </c>
      <c r="E9" s="56" t="s">
        <v>74</v>
      </c>
      <c r="F9" s="56" t="s">
        <v>75</v>
      </c>
      <c r="G9" s="3" t="s">
        <v>61</v>
      </c>
      <c r="H9" s="3" t="s">
        <v>76</v>
      </c>
    </row>
    <row r="10" spans="1:14" x14ac:dyDescent="0.25">
      <c r="A10" s="17"/>
      <c r="B10" s="16"/>
      <c r="C10" s="16"/>
      <c r="D10" s="30">
        <f>+D11+D17</f>
        <v>1940411.5000000002</v>
      </c>
      <c r="E10" s="30">
        <f>+E11+E17</f>
        <v>2338156</v>
      </c>
      <c r="F10" s="30">
        <f>+F11+F17</f>
        <v>2805149.35</v>
      </c>
      <c r="G10" s="30">
        <f>+G11+G17</f>
        <v>2750520.55</v>
      </c>
      <c r="H10" s="30">
        <f>+H11+H17</f>
        <v>2652775.38</v>
      </c>
      <c r="J10" s="29"/>
      <c r="K10" s="29"/>
      <c r="L10" s="29"/>
      <c r="M10" s="29"/>
      <c r="N10" s="29"/>
    </row>
    <row r="11" spans="1:14" ht="15.75" customHeight="1" x14ac:dyDescent="0.25">
      <c r="A11" s="10">
        <v>6</v>
      </c>
      <c r="B11" s="10"/>
      <c r="C11" s="10" t="s">
        <v>11</v>
      </c>
      <c r="D11" s="33">
        <f>+D12+D14+D15+D16+D13</f>
        <v>1940411.5000000002</v>
      </c>
      <c r="E11" s="33">
        <f>+E12+E14+E15+E16+E13</f>
        <v>2338010</v>
      </c>
      <c r="F11" s="33">
        <v>2805149.35</v>
      </c>
      <c r="G11" s="33">
        <v>2750520.55</v>
      </c>
      <c r="H11" s="33">
        <v>2652775.38</v>
      </c>
      <c r="J11" s="29">
        <f>+D11-SAŽETAK!F8</f>
        <v>0</v>
      </c>
      <c r="K11" s="29">
        <f>+E11-SAŽETAK!G8</f>
        <v>0</v>
      </c>
      <c r="L11" s="29">
        <f>+F11-SAŽETAK!H8</f>
        <v>0</v>
      </c>
      <c r="M11" s="29">
        <f>+G11-SAŽETAK!I8</f>
        <v>0</v>
      </c>
      <c r="N11" s="29">
        <f>+H11-SAŽETAK!J8</f>
        <v>0</v>
      </c>
    </row>
    <row r="12" spans="1:14" ht="38.25" x14ac:dyDescent="0.25">
      <c r="A12" s="10"/>
      <c r="B12" s="14">
        <v>63</v>
      </c>
      <c r="C12" s="14" t="s">
        <v>33</v>
      </c>
      <c r="D12" s="8">
        <v>1758484.78</v>
      </c>
      <c r="E12" s="8">
        <v>2036911</v>
      </c>
      <c r="F12" s="8">
        <v>2378640</v>
      </c>
      <c r="G12" s="8">
        <v>2378640</v>
      </c>
      <c r="H12" s="8">
        <v>2378640</v>
      </c>
    </row>
    <row r="13" spans="1:14" x14ac:dyDescent="0.25">
      <c r="A13" s="10"/>
      <c r="B13" s="14">
        <v>64</v>
      </c>
      <c r="C13" s="14" t="s">
        <v>62</v>
      </c>
      <c r="D13" s="8">
        <v>28.33</v>
      </c>
      <c r="E13" s="8">
        <v>33</v>
      </c>
      <c r="F13" s="8">
        <v>0</v>
      </c>
      <c r="G13" s="8">
        <v>0</v>
      </c>
      <c r="H13" s="8">
        <v>0</v>
      </c>
    </row>
    <row r="14" spans="1:14" ht="51" x14ac:dyDescent="0.25">
      <c r="A14" s="11"/>
      <c r="B14" s="11">
        <v>65</v>
      </c>
      <c r="C14" s="14" t="s">
        <v>40</v>
      </c>
      <c r="D14" s="8">
        <v>2382</v>
      </c>
      <c r="E14" s="8">
        <v>2800</v>
      </c>
      <c r="F14" s="8">
        <v>0</v>
      </c>
      <c r="G14" s="8">
        <v>0</v>
      </c>
      <c r="H14" s="8">
        <v>0</v>
      </c>
    </row>
    <row r="15" spans="1:14" ht="51" x14ac:dyDescent="0.25">
      <c r="A15" s="11"/>
      <c r="B15" s="11">
        <v>66</v>
      </c>
      <c r="C15" s="14" t="s">
        <v>41</v>
      </c>
      <c r="D15" s="8">
        <v>4697.8500000000004</v>
      </c>
      <c r="E15" s="8">
        <v>69700</v>
      </c>
      <c r="F15" s="8">
        <v>85920</v>
      </c>
      <c r="G15" s="8">
        <v>85920</v>
      </c>
      <c r="H15" s="8">
        <v>85920</v>
      </c>
    </row>
    <row r="16" spans="1:14" ht="38.25" x14ac:dyDescent="0.25">
      <c r="A16" s="11"/>
      <c r="B16" s="11">
        <v>67</v>
      </c>
      <c r="C16" s="14" t="s">
        <v>34</v>
      </c>
      <c r="D16" s="8">
        <v>174818.54</v>
      </c>
      <c r="E16" s="8">
        <v>228566</v>
      </c>
      <c r="F16" s="8">
        <v>340589.35</v>
      </c>
      <c r="G16" s="8">
        <v>285960.55</v>
      </c>
      <c r="H16" s="8">
        <v>188215.38</v>
      </c>
    </row>
    <row r="17" spans="1:14" x14ac:dyDescent="0.25">
      <c r="A17" s="13">
        <v>9</v>
      </c>
      <c r="B17" s="13"/>
      <c r="C17" s="21" t="s">
        <v>42</v>
      </c>
      <c r="D17" s="33">
        <f>+D18</f>
        <v>0</v>
      </c>
      <c r="E17" s="33">
        <f>+E18</f>
        <v>146</v>
      </c>
      <c r="F17" s="33">
        <v>0</v>
      </c>
      <c r="G17" s="33">
        <v>0</v>
      </c>
      <c r="H17" s="33">
        <v>0</v>
      </c>
    </row>
    <row r="18" spans="1:14" x14ac:dyDescent="0.25">
      <c r="A18" s="14"/>
      <c r="B18" s="14">
        <v>92</v>
      </c>
      <c r="C18" s="22" t="s">
        <v>43</v>
      </c>
      <c r="D18" s="8"/>
      <c r="E18" s="8">
        <v>146</v>
      </c>
      <c r="F18" s="8">
        <v>0</v>
      </c>
      <c r="G18" s="8">
        <v>0</v>
      </c>
      <c r="H18" s="8">
        <v>0</v>
      </c>
    </row>
    <row r="19" spans="1:14" x14ac:dyDescent="0.25">
      <c r="C19" s="31"/>
    </row>
    <row r="20" spans="1:14" x14ac:dyDescent="0.25">
      <c r="C20" s="31"/>
    </row>
    <row r="21" spans="1:14" x14ac:dyDescent="0.25">
      <c r="C21" s="31"/>
    </row>
    <row r="22" spans="1:14" x14ac:dyDescent="0.25">
      <c r="C22" s="31"/>
    </row>
    <row r="23" spans="1:14" x14ac:dyDescent="0.25">
      <c r="C23" s="31"/>
    </row>
    <row r="24" spans="1:14" x14ac:dyDescent="0.25">
      <c r="C24" s="31"/>
    </row>
    <row r="25" spans="1:14" x14ac:dyDescent="0.25">
      <c r="C25" s="31"/>
    </row>
    <row r="26" spans="1:14" ht="15.75" customHeight="1" x14ac:dyDescent="0.25">
      <c r="A26" s="105"/>
      <c r="B26" s="115"/>
      <c r="C26" s="115"/>
      <c r="D26" s="115"/>
      <c r="E26" s="115"/>
      <c r="F26" s="115"/>
      <c r="G26" s="115"/>
    </row>
    <row r="27" spans="1:14" ht="8.25" customHeight="1" x14ac:dyDescent="0.25">
      <c r="A27" s="4"/>
      <c r="B27" s="4"/>
      <c r="C27" s="4"/>
      <c r="D27" s="4"/>
      <c r="E27" s="4"/>
      <c r="F27" s="5"/>
      <c r="G27" s="5"/>
      <c r="H27" s="5"/>
    </row>
    <row r="28" spans="1:14" ht="38.25" x14ac:dyDescent="0.25">
      <c r="A28" s="17" t="s">
        <v>8</v>
      </c>
      <c r="B28" s="16" t="s">
        <v>9</v>
      </c>
      <c r="C28" s="16" t="s">
        <v>13</v>
      </c>
      <c r="D28" s="56" t="s">
        <v>73</v>
      </c>
      <c r="E28" s="56" t="s">
        <v>74</v>
      </c>
      <c r="F28" s="56" t="s">
        <v>75</v>
      </c>
      <c r="G28" s="56" t="s">
        <v>61</v>
      </c>
      <c r="H28" s="56" t="s">
        <v>76</v>
      </c>
    </row>
    <row r="29" spans="1:14" ht="15" customHeight="1" x14ac:dyDescent="0.25">
      <c r="A29" s="17"/>
      <c r="B29" s="16"/>
      <c r="C29" s="16" t="s">
        <v>39</v>
      </c>
      <c r="D29" s="30">
        <f>+D30+D36</f>
        <v>1951231.3829999999</v>
      </c>
      <c r="E29" s="30">
        <f>+E30+E36+E39</f>
        <v>2338156</v>
      </c>
      <c r="F29" s="30">
        <f>+F30+F36+F39</f>
        <v>2805149.35</v>
      </c>
      <c r="G29" s="30">
        <f t="shared" ref="G29:H29" si="0">+G30+G36+G39</f>
        <v>2750520.55</v>
      </c>
      <c r="H29" s="30">
        <f t="shared" si="0"/>
        <v>2652775.38</v>
      </c>
      <c r="J29" s="29"/>
      <c r="K29" s="29"/>
      <c r="L29" s="29"/>
      <c r="M29" s="29"/>
      <c r="N29" s="29"/>
    </row>
    <row r="30" spans="1:14" ht="15.75" customHeight="1" x14ac:dyDescent="0.25">
      <c r="A30" s="10">
        <v>3</v>
      </c>
      <c r="B30" s="10"/>
      <c r="C30" s="10" t="s">
        <v>14</v>
      </c>
      <c r="D30" s="8">
        <f>+D31+D32+D34+D33+D35</f>
        <v>1942008.973</v>
      </c>
      <c r="E30" s="8">
        <f>+E31+E32+E34+E33+E35</f>
        <v>2323704</v>
      </c>
      <c r="F30" s="8">
        <f>+F31+F32+F33+F34+F35</f>
        <v>2617649.35</v>
      </c>
      <c r="G30" s="8">
        <f t="shared" ref="G30:H30" si="1">+G31+G32+G33+G34+G35</f>
        <v>2563020.5499999998</v>
      </c>
      <c r="H30" s="8">
        <f t="shared" si="1"/>
        <v>2465275.38</v>
      </c>
      <c r="J30" s="29">
        <f>+D30-SAŽETAK!F12</f>
        <v>5.3000000072643161E-2</v>
      </c>
      <c r="K30" s="29">
        <f>+E30-SAŽETAK!G12</f>
        <v>0</v>
      </c>
      <c r="L30" s="29">
        <f>+F30-SAŽETAK!H12</f>
        <v>0</v>
      </c>
      <c r="M30" s="29">
        <f>+G30-SAŽETAK!I12</f>
        <v>0</v>
      </c>
      <c r="N30" s="29">
        <f>+H30-SAŽETAK!J12</f>
        <v>0</v>
      </c>
    </row>
    <row r="31" spans="1:14" ht="15.75" customHeight="1" x14ac:dyDescent="0.25">
      <c r="A31" s="10"/>
      <c r="B31" s="14">
        <v>31</v>
      </c>
      <c r="C31" s="14" t="s">
        <v>15</v>
      </c>
      <c r="D31" s="8">
        <v>1518930.29</v>
      </c>
      <c r="E31" s="8">
        <v>1895261</v>
      </c>
      <c r="F31" s="8">
        <v>2064313.77</v>
      </c>
      <c r="G31" s="8">
        <v>2012758.42</v>
      </c>
      <c r="H31" s="8">
        <v>1922623.05</v>
      </c>
      <c r="J31" s="29">
        <f>+D36-SAŽETAK!F13</f>
        <v>0</v>
      </c>
      <c r="K31" s="29">
        <f>+E36-SAŽETAK!G13</f>
        <v>0</v>
      </c>
      <c r="L31" s="29">
        <f>+F36-SAŽETAK!H13</f>
        <v>0</v>
      </c>
      <c r="M31" s="29">
        <f>+G36-SAŽETAK!I13</f>
        <v>0</v>
      </c>
      <c r="N31" s="29">
        <f>+H36-SAŽETAK!J13</f>
        <v>0</v>
      </c>
    </row>
    <row r="32" spans="1:14" ht="14.45" customHeight="1" x14ac:dyDescent="0.25">
      <c r="A32" s="11"/>
      <c r="B32" s="11">
        <v>32</v>
      </c>
      <c r="C32" s="11" t="s">
        <v>23</v>
      </c>
      <c r="D32" s="8">
        <v>268064.46000000002</v>
      </c>
      <c r="E32" s="8">
        <v>290863</v>
      </c>
      <c r="F32" s="8">
        <v>388335.58</v>
      </c>
      <c r="G32" s="8">
        <v>385262.13</v>
      </c>
      <c r="H32" s="8">
        <v>377652.33</v>
      </c>
    </row>
    <row r="33" spans="1:8" ht="14.45" customHeight="1" x14ac:dyDescent="0.25">
      <c r="A33" s="11"/>
      <c r="B33" s="11">
        <v>34</v>
      </c>
      <c r="C33" s="32" t="s">
        <v>37</v>
      </c>
      <c r="D33" s="8">
        <v>1002.783</v>
      </c>
      <c r="E33" s="8">
        <v>1050</v>
      </c>
      <c r="F33" s="8">
        <v>0</v>
      </c>
      <c r="G33" s="8">
        <v>0</v>
      </c>
      <c r="H33" s="8">
        <v>0</v>
      </c>
    </row>
    <row r="34" spans="1:8" ht="39.6" customHeight="1" x14ac:dyDescent="0.25">
      <c r="A34" s="11"/>
      <c r="B34" s="11">
        <v>37</v>
      </c>
      <c r="C34" s="32" t="s">
        <v>38</v>
      </c>
      <c r="D34" s="8">
        <v>153790.44</v>
      </c>
      <c r="E34" s="8">
        <v>136230</v>
      </c>
      <c r="F34" s="8">
        <v>164550</v>
      </c>
      <c r="G34" s="8">
        <v>164550</v>
      </c>
      <c r="H34" s="8">
        <v>164550</v>
      </c>
    </row>
    <row r="35" spans="1:8" ht="35.450000000000003" customHeight="1" x14ac:dyDescent="0.25">
      <c r="A35" s="11"/>
      <c r="B35" s="11">
        <v>38</v>
      </c>
      <c r="C35" s="32" t="s">
        <v>77</v>
      </c>
      <c r="D35" s="8">
        <v>221</v>
      </c>
      <c r="E35" s="8">
        <v>300</v>
      </c>
      <c r="F35" s="8">
        <v>450</v>
      </c>
      <c r="G35" s="8">
        <v>450</v>
      </c>
      <c r="H35" s="8">
        <v>450</v>
      </c>
    </row>
    <row r="36" spans="1:8" ht="25.5" x14ac:dyDescent="0.25">
      <c r="A36" s="13">
        <v>4</v>
      </c>
      <c r="B36" s="13"/>
      <c r="C36" s="21" t="s">
        <v>16</v>
      </c>
      <c r="D36" s="8">
        <f>+D37+D38</f>
        <v>9222.41</v>
      </c>
      <c r="E36" s="8">
        <f t="shared" ref="E36" si="2">+E37+E38</f>
        <v>14452</v>
      </c>
      <c r="F36" s="8">
        <f>+F37+F38</f>
        <v>5500</v>
      </c>
      <c r="G36" s="8">
        <f t="shared" ref="G36:H36" si="3">+G37+G38</f>
        <v>5500</v>
      </c>
      <c r="H36" s="8">
        <f t="shared" si="3"/>
        <v>5500</v>
      </c>
    </row>
    <row r="37" spans="1:8" ht="38.25" x14ac:dyDescent="0.25">
      <c r="A37" s="14"/>
      <c r="B37" s="11">
        <v>41</v>
      </c>
      <c r="C37" s="32" t="s">
        <v>56</v>
      </c>
      <c r="D37" s="8">
        <v>297.5</v>
      </c>
      <c r="E37" s="8">
        <v>9752</v>
      </c>
      <c r="F37" s="8">
        <v>0</v>
      </c>
      <c r="G37" s="8">
        <v>0</v>
      </c>
      <c r="H37" s="8">
        <v>0</v>
      </c>
    </row>
    <row r="38" spans="1:8" ht="38.25" x14ac:dyDescent="0.25">
      <c r="A38" s="14"/>
      <c r="B38" s="11">
        <v>42</v>
      </c>
      <c r="C38" s="32" t="s">
        <v>35</v>
      </c>
      <c r="D38" s="8">
        <v>8924.91</v>
      </c>
      <c r="E38" s="8">
        <v>4700</v>
      </c>
      <c r="F38" s="8">
        <v>5500</v>
      </c>
      <c r="G38" s="8">
        <v>5500</v>
      </c>
      <c r="H38" s="8">
        <v>5500</v>
      </c>
    </row>
    <row r="39" spans="1:8" ht="15" customHeight="1" x14ac:dyDescent="0.25">
      <c r="A39" s="13">
        <v>9</v>
      </c>
      <c r="B39" s="13"/>
      <c r="C39" s="21" t="s">
        <v>42</v>
      </c>
      <c r="D39" s="33">
        <f>+D40</f>
        <v>0</v>
      </c>
      <c r="E39" s="33">
        <f>+E40</f>
        <v>0</v>
      </c>
      <c r="F39" s="33">
        <f>+F40</f>
        <v>182000</v>
      </c>
      <c r="G39" s="33">
        <f t="shared" ref="G39:H39" si="4">+G40</f>
        <v>182000</v>
      </c>
      <c r="H39" s="33">
        <f t="shared" si="4"/>
        <v>182000</v>
      </c>
    </row>
    <row r="40" spans="1:8" ht="14.45" customHeight="1" x14ac:dyDescent="0.25">
      <c r="A40" s="14"/>
      <c r="B40" s="14">
        <v>92</v>
      </c>
      <c r="C40" s="22" t="s">
        <v>43</v>
      </c>
      <c r="D40" s="8"/>
      <c r="E40" s="8"/>
      <c r="F40" s="8">
        <v>182000</v>
      </c>
      <c r="G40" s="8">
        <v>182000</v>
      </c>
      <c r="H40" s="8">
        <v>182000</v>
      </c>
    </row>
    <row r="41" spans="1:8" ht="14.45" customHeight="1" x14ac:dyDescent="0.25">
      <c r="D41" s="29"/>
    </row>
    <row r="42" spans="1:8" ht="14.45" customHeight="1" x14ac:dyDescent="0.25">
      <c r="D42" s="29"/>
    </row>
    <row r="43" spans="1:8" ht="14.45" customHeight="1" x14ac:dyDescent="0.25"/>
    <row r="44" spans="1:8" ht="14.45" customHeight="1" x14ac:dyDescent="0.25"/>
    <row r="45" spans="1:8" ht="14.45" customHeight="1" x14ac:dyDescent="0.25"/>
  </sheetData>
  <mergeCells count="5">
    <mergeCell ref="A1:H1"/>
    <mergeCell ref="A7:G7"/>
    <mergeCell ref="A26:G26"/>
    <mergeCell ref="A3:G3"/>
    <mergeCell ref="A5:G5"/>
  </mergeCells>
  <pageMargins left="0.25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99"/>
  <sheetViews>
    <sheetView workbookViewId="0">
      <selection activeCell="A7" sqref="A7:G7"/>
    </sheetView>
  </sheetViews>
  <sheetFormatPr defaultRowHeight="15" x14ac:dyDescent="0.25"/>
  <cols>
    <col min="1" max="1" width="21" customWidth="1"/>
    <col min="2" max="2" width="30.85546875" customWidth="1"/>
    <col min="3" max="3" width="11.42578125" customWidth="1"/>
    <col min="4" max="4" width="10" bestFit="1" customWidth="1"/>
    <col min="5" max="5" width="16.28515625" customWidth="1"/>
    <col min="6" max="6" width="10.7109375" customWidth="1"/>
    <col min="7" max="7" width="10.85546875" customWidth="1"/>
    <col min="9" max="9" width="14.140625" customWidth="1"/>
    <col min="10" max="10" width="11" customWidth="1"/>
  </cols>
  <sheetData>
    <row r="1" spans="1:13" ht="42" customHeight="1" x14ac:dyDescent="0.25">
      <c r="A1" s="105" t="s">
        <v>65</v>
      </c>
      <c r="B1" s="105"/>
      <c r="C1" s="105"/>
      <c r="D1" s="105"/>
      <c r="E1" s="105"/>
      <c r="F1" s="105"/>
      <c r="G1" s="105"/>
    </row>
    <row r="2" spans="1:13" ht="18" customHeight="1" x14ac:dyDescent="0.25">
      <c r="A2" s="4"/>
      <c r="B2" s="4"/>
    </row>
    <row r="3" spans="1:13" ht="15.75" customHeight="1" x14ac:dyDescent="0.25">
      <c r="A3" s="105" t="s">
        <v>21</v>
      </c>
      <c r="B3" s="105"/>
      <c r="C3" s="105"/>
      <c r="D3" s="105"/>
      <c r="E3" s="105"/>
      <c r="F3" s="105"/>
    </row>
    <row r="4" spans="1:13" ht="18" x14ac:dyDescent="0.25">
      <c r="B4" s="4"/>
    </row>
    <row r="5" spans="1:13" ht="18" customHeight="1" x14ac:dyDescent="0.25">
      <c r="A5" s="105" t="s">
        <v>7</v>
      </c>
      <c r="B5" s="105"/>
      <c r="C5" s="105"/>
      <c r="D5" s="105"/>
      <c r="E5" s="105"/>
      <c r="F5" s="105"/>
    </row>
    <row r="6" spans="1:13" ht="18" x14ac:dyDescent="0.25">
      <c r="A6" s="4"/>
      <c r="B6" s="4"/>
    </row>
    <row r="7" spans="1:13" ht="15.75" customHeight="1" x14ac:dyDescent="0.25">
      <c r="A7" s="114" t="s">
        <v>201</v>
      </c>
      <c r="B7" s="114"/>
      <c r="C7" s="114"/>
      <c r="D7" s="114"/>
      <c r="E7" s="114"/>
      <c r="F7" s="114"/>
      <c r="G7" s="114"/>
    </row>
    <row r="8" spans="1:13" ht="18" x14ac:dyDescent="0.25">
      <c r="A8" s="4"/>
      <c r="B8" s="4"/>
    </row>
    <row r="9" spans="1:13" ht="15.75" thickBot="1" x14ac:dyDescent="0.3">
      <c r="A9" s="58"/>
      <c r="B9" s="57"/>
      <c r="C9" s="62"/>
      <c r="D9" s="59"/>
      <c r="E9" s="59"/>
      <c r="F9" s="59"/>
      <c r="G9" s="59"/>
    </row>
    <row r="10" spans="1:13" ht="24" thickTop="1" thickBot="1" x14ac:dyDescent="0.3">
      <c r="A10" s="60" t="s">
        <v>22</v>
      </c>
      <c r="B10" s="64" t="s">
        <v>36</v>
      </c>
      <c r="C10" s="64" t="s">
        <v>67</v>
      </c>
      <c r="D10" s="61" t="s">
        <v>66</v>
      </c>
      <c r="E10" s="61" t="s">
        <v>68</v>
      </c>
      <c r="F10" s="64" t="s">
        <v>69</v>
      </c>
      <c r="G10" s="64" t="s">
        <v>70</v>
      </c>
    </row>
    <row r="11" spans="1:13" ht="21" customHeight="1" thickTop="1" x14ac:dyDescent="0.25">
      <c r="A11" s="66"/>
      <c r="B11" s="66" t="s">
        <v>71</v>
      </c>
      <c r="C11" s="67">
        <f>+C12+C15+C20+C24+C28+C53</f>
        <v>1940411.5</v>
      </c>
      <c r="D11" s="67">
        <f>+D12+D15+D20+D24+D28+D53</f>
        <v>2338010</v>
      </c>
      <c r="E11" s="67">
        <f>+E12+E15+E20+E24+E28+E53</f>
        <v>2805149.3499999996</v>
      </c>
      <c r="F11" s="67">
        <f>+F12+F15+F20+F24+F28+F53</f>
        <v>2750520.55</v>
      </c>
      <c r="G11" s="67">
        <f>+G12+G15+G20+G24+G28+G53</f>
        <v>2652775.38</v>
      </c>
      <c r="I11" s="29">
        <f>+C11-SAŽETAK!F8</f>
        <v>0</v>
      </c>
      <c r="J11" s="29">
        <f>+D11-SAŽETAK!G8</f>
        <v>0</v>
      </c>
      <c r="K11" s="29">
        <f>+E11-SAŽETAK!H8</f>
        <v>0</v>
      </c>
      <c r="L11" s="29">
        <f>+F11-SAŽETAK!I8</f>
        <v>0</v>
      </c>
      <c r="M11" s="29">
        <f>+G11-SAŽETAK!J8</f>
        <v>0</v>
      </c>
    </row>
    <row r="12" spans="1:13" ht="21" customHeight="1" x14ac:dyDescent="0.25">
      <c r="A12" s="62" t="s">
        <v>78</v>
      </c>
      <c r="B12" s="62" t="s">
        <v>79</v>
      </c>
      <c r="C12" s="65">
        <f>+C13+C14</f>
        <v>174818.53999999998</v>
      </c>
      <c r="D12" s="63">
        <f>+D13+D14</f>
        <v>228566</v>
      </c>
      <c r="E12" s="63">
        <v>149530.23999999999</v>
      </c>
      <c r="F12" s="65">
        <v>143677.54999999999</v>
      </c>
      <c r="G12" s="65">
        <v>133205.54999999999</v>
      </c>
    </row>
    <row r="13" spans="1:13" ht="21" customHeight="1" x14ac:dyDescent="0.25">
      <c r="A13" s="62" t="s">
        <v>80</v>
      </c>
      <c r="B13" s="62" t="s">
        <v>79</v>
      </c>
      <c r="C13" s="65">
        <v>125588.73</v>
      </c>
      <c r="D13" s="63">
        <f>228566-48709.83</f>
        <v>179856.16999999998</v>
      </c>
      <c r="E13" s="63">
        <v>149530.23999999999</v>
      </c>
      <c r="F13" s="65">
        <v>143677.54999999999</v>
      </c>
      <c r="G13" s="65">
        <v>133205.54999999999</v>
      </c>
    </row>
    <row r="14" spans="1:13" ht="21" customHeight="1" x14ac:dyDescent="0.25">
      <c r="A14" s="62" t="s">
        <v>81</v>
      </c>
      <c r="B14" s="62" t="s">
        <v>82</v>
      </c>
      <c r="C14" s="65">
        <v>49229.81</v>
      </c>
      <c r="D14" s="63">
        <v>48709.83</v>
      </c>
      <c r="E14" s="63">
        <v>0</v>
      </c>
      <c r="F14" s="65">
        <v>0</v>
      </c>
      <c r="G14" s="65">
        <v>0</v>
      </c>
    </row>
    <row r="15" spans="1:13" ht="21" customHeight="1" x14ac:dyDescent="0.25">
      <c r="A15" s="62" t="s">
        <v>83</v>
      </c>
      <c r="B15" s="62" t="s">
        <v>84</v>
      </c>
      <c r="C15" s="65">
        <v>0</v>
      </c>
      <c r="D15" s="63"/>
      <c r="E15" s="63">
        <v>0</v>
      </c>
      <c r="F15" s="65">
        <v>0</v>
      </c>
      <c r="G15" s="65">
        <v>0</v>
      </c>
    </row>
    <row r="16" spans="1:13" ht="21" customHeight="1" x14ac:dyDescent="0.25">
      <c r="A16" s="62" t="s">
        <v>83</v>
      </c>
      <c r="B16" s="62" t="s">
        <v>85</v>
      </c>
      <c r="C16" s="65">
        <v>0</v>
      </c>
      <c r="D16" s="63"/>
      <c r="E16" s="63">
        <v>0</v>
      </c>
      <c r="F16" s="65">
        <v>0</v>
      </c>
      <c r="G16" s="65">
        <v>0</v>
      </c>
    </row>
    <row r="17" spans="1:7" ht="29.25" customHeight="1" x14ac:dyDescent="0.25">
      <c r="A17" s="62" t="s">
        <v>86</v>
      </c>
      <c r="B17" s="62" t="s">
        <v>84</v>
      </c>
      <c r="C17" s="65">
        <v>0</v>
      </c>
      <c r="D17" s="63"/>
      <c r="E17" s="63">
        <v>0</v>
      </c>
      <c r="F17" s="65">
        <v>0</v>
      </c>
      <c r="G17" s="65">
        <v>0</v>
      </c>
    </row>
    <row r="18" spans="1:7" ht="27.75" customHeight="1" x14ac:dyDescent="0.25">
      <c r="A18" s="62" t="s">
        <v>86</v>
      </c>
      <c r="B18" s="62" t="s">
        <v>87</v>
      </c>
      <c r="C18" s="65">
        <v>0</v>
      </c>
      <c r="D18" s="63"/>
      <c r="E18" s="63">
        <v>0</v>
      </c>
      <c r="F18" s="65">
        <v>0</v>
      </c>
      <c r="G18" s="65">
        <v>0</v>
      </c>
    </row>
    <row r="19" spans="1:7" ht="21" hidden="1" customHeight="1" x14ac:dyDescent="0.25">
      <c r="A19" s="62" t="s">
        <v>88</v>
      </c>
      <c r="B19" s="62" t="s">
        <v>89</v>
      </c>
      <c r="C19" s="65">
        <v>0</v>
      </c>
      <c r="D19" s="63"/>
      <c r="E19" s="63">
        <v>0</v>
      </c>
      <c r="F19" s="65">
        <v>0</v>
      </c>
      <c r="G19" s="65">
        <v>0</v>
      </c>
    </row>
    <row r="20" spans="1:7" ht="21" customHeight="1" x14ac:dyDescent="0.25">
      <c r="A20" s="62" t="s">
        <v>90</v>
      </c>
      <c r="B20" s="62" t="s">
        <v>91</v>
      </c>
      <c r="C20" s="65">
        <f>+C21</f>
        <v>2255.1799999999998</v>
      </c>
      <c r="D20" s="63">
        <f>+D21</f>
        <v>67233</v>
      </c>
      <c r="E20" s="63">
        <v>84420</v>
      </c>
      <c r="F20" s="65">
        <v>84420</v>
      </c>
      <c r="G20" s="65">
        <v>84420</v>
      </c>
    </row>
    <row r="21" spans="1:7" ht="21" customHeight="1" x14ac:dyDescent="0.25">
      <c r="A21" s="62" t="s">
        <v>92</v>
      </c>
      <c r="B21" s="62" t="s">
        <v>91</v>
      </c>
      <c r="C21" s="65">
        <v>2255.1799999999998</v>
      </c>
      <c r="D21" s="63">
        <v>67233</v>
      </c>
      <c r="E21" s="63">
        <v>84420</v>
      </c>
      <c r="F21" s="65">
        <v>84420</v>
      </c>
      <c r="G21" s="65">
        <v>84420</v>
      </c>
    </row>
    <row r="22" spans="1:7" ht="21" hidden="1" customHeight="1" x14ac:dyDescent="0.25">
      <c r="A22" s="62" t="s">
        <v>93</v>
      </c>
      <c r="B22" s="62" t="s">
        <v>94</v>
      </c>
      <c r="C22" s="65">
        <v>0</v>
      </c>
      <c r="D22" s="63"/>
      <c r="E22" s="63">
        <v>0</v>
      </c>
      <c r="F22" s="65">
        <v>0</v>
      </c>
      <c r="G22" s="65">
        <v>0</v>
      </c>
    </row>
    <row r="23" spans="1:7" hidden="1" x14ac:dyDescent="0.25">
      <c r="A23" s="62" t="s">
        <v>95</v>
      </c>
      <c r="B23" s="62" t="s">
        <v>94</v>
      </c>
      <c r="C23" s="65">
        <v>0</v>
      </c>
      <c r="D23" s="63"/>
      <c r="E23" s="63">
        <v>84420</v>
      </c>
      <c r="F23" s="65">
        <v>84420</v>
      </c>
      <c r="G23" s="65">
        <v>84420</v>
      </c>
    </row>
    <row r="24" spans="1:7" ht="14.45" customHeight="1" x14ac:dyDescent="0.25">
      <c r="A24" s="62" t="s">
        <v>96</v>
      </c>
      <c r="B24" s="62" t="s">
        <v>97</v>
      </c>
      <c r="C24" s="65">
        <f>+C25</f>
        <v>2382</v>
      </c>
      <c r="D24" s="63">
        <f>+D25</f>
        <v>2800</v>
      </c>
      <c r="E24" s="63">
        <v>0</v>
      </c>
      <c r="F24" s="65">
        <v>0</v>
      </c>
      <c r="G24" s="65">
        <v>0</v>
      </c>
    </row>
    <row r="25" spans="1:7" ht="15.75" customHeight="1" x14ac:dyDescent="0.25">
      <c r="A25" s="62" t="s">
        <v>98</v>
      </c>
      <c r="B25" s="62" t="s">
        <v>97</v>
      </c>
      <c r="C25" s="65">
        <v>2382</v>
      </c>
      <c r="D25" s="63">
        <v>2800</v>
      </c>
      <c r="E25" s="63">
        <v>0</v>
      </c>
      <c r="F25" s="65">
        <v>0</v>
      </c>
      <c r="G25" s="65">
        <v>0</v>
      </c>
    </row>
    <row r="26" spans="1:7" ht="14.45" hidden="1" customHeight="1" x14ac:dyDescent="0.25">
      <c r="A26" s="62" t="s">
        <v>99</v>
      </c>
      <c r="B26" s="62" t="s">
        <v>100</v>
      </c>
      <c r="C26" s="65">
        <v>0</v>
      </c>
      <c r="D26" s="63"/>
      <c r="E26" s="63">
        <v>0</v>
      </c>
      <c r="F26" s="65">
        <v>0</v>
      </c>
      <c r="G26" s="65">
        <v>0</v>
      </c>
    </row>
    <row r="27" spans="1:7" ht="14.45" hidden="1" customHeight="1" x14ac:dyDescent="0.25">
      <c r="A27" s="62" t="s">
        <v>101</v>
      </c>
      <c r="B27" s="62" t="s">
        <v>100</v>
      </c>
      <c r="C27" s="65">
        <v>0</v>
      </c>
      <c r="D27" s="63"/>
      <c r="E27" s="63">
        <v>0</v>
      </c>
      <c r="F27" s="65">
        <v>0</v>
      </c>
      <c r="G27" s="65">
        <v>0</v>
      </c>
    </row>
    <row r="28" spans="1:7" x14ac:dyDescent="0.25">
      <c r="A28" s="62" t="s">
        <v>102</v>
      </c>
      <c r="B28" s="62" t="s">
        <v>103</v>
      </c>
      <c r="C28" s="65">
        <f>+C29+C33+C36+C40+C43+C46+C49</f>
        <v>1758484.78</v>
      </c>
      <c r="D28" s="65">
        <f>+D29+D33+D36+D40+D43+D46+D49</f>
        <v>2036911</v>
      </c>
      <c r="E28" s="63">
        <v>2569699.11</v>
      </c>
      <c r="F28" s="65">
        <v>2520923</v>
      </c>
      <c r="G28" s="65">
        <v>2433649.83</v>
      </c>
    </row>
    <row r="29" spans="1:7" ht="25.15" customHeight="1" x14ac:dyDescent="0.25">
      <c r="A29" s="62" t="s">
        <v>104</v>
      </c>
      <c r="B29" s="62" t="s">
        <v>105</v>
      </c>
      <c r="C29" s="65">
        <v>0</v>
      </c>
      <c r="D29" s="63"/>
      <c r="E29" s="63">
        <v>2443057.23</v>
      </c>
      <c r="F29" s="65">
        <v>2435740.81</v>
      </c>
      <c r="G29" s="65">
        <v>2422649.83</v>
      </c>
    </row>
    <row r="30" spans="1:7" ht="24.6" customHeight="1" x14ac:dyDescent="0.25">
      <c r="A30" s="70" t="s">
        <v>153</v>
      </c>
      <c r="B30" s="70" t="s">
        <v>152</v>
      </c>
      <c r="C30" s="65">
        <v>0</v>
      </c>
      <c r="D30" s="63"/>
      <c r="E30" s="63">
        <v>2367640</v>
      </c>
      <c r="F30" s="65">
        <v>2367640</v>
      </c>
      <c r="G30" s="65">
        <v>2367640</v>
      </c>
    </row>
    <row r="31" spans="1:7" ht="22.9" customHeight="1" x14ac:dyDescent="0.25">
      <c r="A31" s="62" t="s">
        <v>106</v>
      </c>
      <c r="B31" s="62" t="s">
        <v>107</v>
      </c>
      <c r="C31" s="65">
        <v>0</v>
      </c>
      <c r="D31" s="63"/>
      <c r="E31" s="63">
        <v>20407.400000000001</v>
      </c>
      <c r="F31" s="65">
        <v>13090.98</v>
      </c>
      <c r="G31" s="65">
        <v>0</v>
      </c>
    </row>
    <row r="32" spans="1:7" x14ac:dyDescent="0.25">
      <c r="A32" s="62" t="s">
        <v>108</v>
      </c>
      <c r="B32" s="62" t="s">
        <v>82</v>
      </c>
      <c r="C32" s="65">
        <v>0</v>
      </c>
      <c r="D32" s="63"/>
      <c r="E32" s="63">
        <v>55009.83</v>
      </c>
      <c r="F32" s="65">
        <v>55009.83</v>
      </c>
      <c r="G32" s="65">
        <v>55009.83</v>
      </c>
    </row>
    <row r="33" spans="1:7" ht="15.75" customHeight="1" x14ac:dyDescent="0.25">
      <c r="A33" s="62" t="s">
        <v>109</v>
      </c>
      <c r="B33" s="62" t="s">
        <v>111</v>
      </c>
      <c r="C33" s="65">
        <f>+C34</f>
        <v>1734980.95</v>
      </c>
      <c r="D33" s="65">
        <f>+D34</f>
        <v>2026069</v>
      </c>
      <c r="E33" s="63">
        <v>11000</v>
      </c>
      <c r="F33" s="65">
        <v>11000</v>
      </c>
      <c r="G33" s="65">
        <v>11000</v>
      </c>
    </row>
    <row r="34" spans="1:7" x14ac:dyDescent="0.25">
      <c r="A34" s="62" t="s">
        <v>112</v>
      </c>
      <c r="B34" s="62" t="s">
        <v>113</v>
      </c>
      <c r="C34" s="65">
        <v>1734980.95</v>
      </c>
      <c r="D34" s="63">
        <v>2026069</v>
      </c>
      <c r="E34" s="63">
        <v>0</v>
      </c>
      <c r="F34" s="65">
        <v>0</v>
      </c>
      <c r="G34" s="65">
        <v>0</v>
      </c>
    </row>
    <row r="35" spans="1:7" ht="14.45" customHeight="1" x14ac:dyDescent="0.25">
      <c r="A35" s="70" t="s">
        <v>197</v>
      </c>
      <c r="B35" s="70" t="s">
        <v>198</v>
      </c>
      <c r="C35" s="65">
        <v>0</v>
      </c>
      <c r="D35" s="63"/>
      <c r="E35" s="63">
        <v>11000</v>
      </c>
      <c r="F35" s="65">
        <v>11000</v>
      </c>
      <c r="G35" s="65">
        <v>11000</v>
      </c>
    </row>
    <row r="36" spans="1:7" x14ac:dyDescent="0.25">
      <c r="A36" s="62" t="s">
        <v>114</v>
      </c>
      <c r="B36" s="62" t="s">
        <v>115</v>
      </c>
      <c r="C36" s="65">
        <v>4760</v>
      </c>
      <c r="D36" s="63"/>
      <c r="E36" s="63">
        <v>0</v>
      </c>
      <c r="F36" s="65">
        <v>0</v>
      </c>
      <c r="G36" s="65">
        <v>0</v>
      </c>
    </row>
    <row r="37" spans="1:7" x14ac:dyDescent="0.25">
      <c r="A37" s="62" t="s">
        <v>114</v>
      </c>
      <c r="B37" s="62" t="s">
        <v>116</v>
      </c>
      <c r="C37" s="65">
        <v>0</v>
      </c>
      <c r="D37" s="63"/>
      <c r="E37" s="63">
        <v>0</v>
      </c>
      <c r="F37" s="65">
        <v>0</v>
      </c>
      <c r="G37" s="65">
        <v>0</v>
      </c>
    </row>
    <row r="38" spans="1:7" x14ac:dyDescent="0.25">
      <c r="A38" s="62" t="s">
        <v>117</v>
      </c>
      <c r="B38" s="62" t="s">
        <v>118</v>
      </c>
      <c r="C38" s="65">
        <v>4760</v>
      </c>
      <c r="D38" s="63"/>
      <c r="E38" s="63">
        <v>0</v>
      </c>
      <c r="F38" s="65">
        <v>0</v>
      </c>
      <c r="G38" s="65">
        <v>0</v>
      </c>
    </row>
    <row r="39" spans="1:7" x14ac:dyDescent="0.25">
      <c r="A39" s="62" t="s">
        <v>117</v>
      </c>
      <c r="B39" s="62" t="s">
        <v>119</v>
      </c>
      <c r="C39" s="65">
        <v>0</v>
      </c>
      <c r="D39" s="63"/>
      <c r="E39" s="63">
        <v>0</v>
      </c>
      <c r="F39" s="65">
        <v>0</v>
      </c>
      <c r="G39" s="65">
        <v>0</v>
      </c>
    </row>
    <row r="40" spans="1:7" x14ac:dyDescent="0.25">
      <c r="A40" s="62" t="s">
        <v>120</v>
      </c>
      <c r="B40" s="62" t="s">
        <v>121</v>
      </c>
      <c r="C40" s="65">
        <v>18743.830000000002</v>
      </c>
      <c r="D40" s="63">
        <v>10842</v>
      </c>
      <c r="E40" s="63">
        <v>0</v>
      </c>
      <c r="F40" s="65">
        <v>0</v>
      </c>
      <c r="G40" s="65">
        <v>0</v>
      </c>
    </row>
    <row r="41" spans="1:7" ht="14.45" customHeight="1" x14ac:dyDescent="0.25">
      <c r="A41" s="62" t="s">
        <v>120</v>
      </c>
      <c r="B41" s="62" t="s">
        <v>122</v>
      </c>
      <c r="C41" s="65">
        <v>0</v>
      </c>
      <c r="D41" s="63"/>
      <c r="E41" s="63">
        <v>0</v>
      </c>
      <c r="F41" s="65">
        <v>0</v>
      </c>
      <c r="G41" s="65">
        <v>0</v>
      </c>
    </row>
    <row r="42" spans="1:7" x14ac:dyDescent="0.25">
      <c r="A42" s="62" t="s">
        <v>123</v>
      </c>
      <c r="B42" s="62" t="s">
        <v>124</v>
      </c>
      <c r="C42" s="65">
        <v>18743.830000000002</v>
      </c>
      <c r="D42" s="63">
        <v>10842</v>
      </c>
      <c r="E42" s="63">
        <v>0</v>
      </c>
      <c r="F42" s="65">
        <v>0</v>
      </c>
      <c r="G42" s="65">
        <v>0</v>
      </c>
    </row>
    <row r="43" spans="1:7" x14ac:dyDescent="0.25">
      <c r="A43" s="62" t="s">
        <v>125</v>
      </c>
      <c r="B43" s="62" t="s">
        <v>126</v>
      </c>
      <c r="C43" s="65">
        <v>0</v>
      </c>
      <c r="D43" s="63"/>
      <c r="E43" s="63">
        <v>0</v>
      </c>
      <c r="F43" s="65">
        <v>0</v>
      </c>
      <c r="G43" s="65">
        <v>0</v>
      </c>
    </row>
    <row r="44" spans="1:7" x14ac:dyDescent="0.25">
      <c r="A44" s="62" t="s">
        <v>125</v>
      </c>
      <c r="B44" s="62" t="s">
        <v>127</v>
      </c>
      <c r="C44" s="65">
        <v>0</v>
      </c>
      <c r="D44" s="63"/>
      <c r="E44" s="63">
        <v>115641.88</v>
      </c>
      <c r="F44" s="65">
        <v>74182.19</v>
      </c>
      <c r="G44" s="65">
        <v>0</v>
      </c>
    </row>
    <row r="45" spans="1:7" ht="22.9" customHeight="1" x14ac:dyDescent="0.25">
      <c r="A45" s="70" t="s">
        <v>154</v>
      </c>
      <c r="B45" s="70" t="s">
        <v>155</v>
      </c>
      <c r="C45" s="65">
        <v>0</v>
      </c>
      <c r="D45" s="63"/>
      <c r="E45" s="63">
        <v>115641.88</v>
      </c>
      <c r="F45" s="65">
        <v>74182.19</v>
      </c>
      <c r="G45" s="65">
        <v>0</v>
      </c>
    </row>
    <row r="46" spans="1:7" ht="14.45" hidden="1" customHeight="1" x14ac:dyDescent="0.25">
      <c r="A46" s="62" t="s">
        <v>128</v>
      </c>
      <c r="B46" s="62" t="s">
        <v>129</v>
      </c>
      <c r="C46" s="65">
        <v>0</v>
      </c>
      <c r="D46" s="63"/>
      <c r="E46" s="63">
        <v>0</v>
      </c>
      <c r="F46" s="65">
        <v>0</v>
      </c>
      <c r="G46" s="65">
        <v>0</v>
      </c>
    </row>
    <row r="47" spans="1:7" hidden="1" x14ac:dyDescent="0.25">
      <c r="A47" s="62" t="s">
        <v>128</v>
      </c>
      <c r="B47" s="62" t="s">
        <v>130</v>
      </c>
      <c r="C47" s="65">
        <v>0</v>
      </c>
      <c r="D47" s="63"/>
      <c r="E47" s="63">
        <v>0</v>
      </c>
      <c r="F47" s="65">
        <v>0</v>
      </c>
      <c r="G47" s="65">
        <v>0</v>
      </c>
    </row>
    <row r="48" spans="1:7" ht="14.45" hidden="1" customHeight="1" x14ac:dyDescent="0.25">
      <c r="A48" s="62" t="s">
        <v>131</v>
      </c>
      <c r="B48" s="62" t="s">
        <v>132</v>
      </c>
      <c r="C48" s="65">
        <v>0</v>
      </c>
      <c r="D48" s="63"/>
      <c r="E48" s="63">
        <v>0</v>
      </c>
      <c r="F48" s="65">
        <v>0</v>
      </c>
      <c r="G48" s="65">
        <v>0</v>
      </c>
    </row>
    <row r="49" spans="1:13" hidden="1" x14ac:dyDescent="0.25">
      <c r="A49" s="62" t="s">
        <v>133</v>
      </c>
      <c r="B49" s="62" t="s">
        <v>134</v>
      </c>
      <c r="C49" s="65">
        <v>0</v>
      </c>
      <c r="D49" s="63"/>
      <c r="E49" s="63">
        <v>0</v>
      </c>
      <c r="F49" s="65">
        <v>0</v>
      </c>
      <c r="G49" s="65">
        <v>0</v>
      </c>
    </row>
    <row r="50" spans="1:13" ht="14.45" hidden="1" customHeight="1" x14ac:dyDescent="0.25">
      <c r="A50" s="62" t="s">
        <v>133</v>
      </c>
      <c r="B50" s="62" t="s">
        <v>135</v>
      </c>
      <c r="C50" s="65">
        <v>0</v>
      </c>
      <c r="D50" s="63"/>
      <c r="E50" s="63">
        <v>0</v>
      </c>
      <c r="F50" s="65">
        <v>0</v>
      </c>
      <c r="G50" s="65">
        <v>0</v>
      </c>
    </row>
    <row r="51" spans="1:13" ht="14.45" hidden="1" customHeight="1" x14ac:dyDescent="0.25">
      <c r="A51" s="62" t="s">
        <v>136</v>
      </c>
      <c r="B51" s="62" t="s">
        <v>137</v>
      </c>
      <c r="C51" s="65">
        <v>0</v>
      </c>
      <c r="D51" s="63"/>
      <c r="E51" s="63">
        <v>0</v>
      </c>
      <c r="F51" s="65">
        <v>0</v>
      </c>
      <c r="G51" s="65">
        <v>0</v>
      </c>
    </row>
    <row r="52" spans="1:13" hidden="1" x14ac:dyDescent="0.25">
      <c r="A52" s="62" t="s">
        <v>138</v>
      </c>
      <c r="B52" s="62" t="s">
        <v>139</v>
      </c>
      <c r="C52" s="65">
        <v>0</v>
      </c>
      <c r="D52" s="63"/>
      <c r="E52" s="63">
        <v>0</v>
      </c>
      <c r="F52" s="65">
        <v>0</v>
      </c>
      <c r="G52" s="65">
        <v>0</v>
      </c>
    </row>
    <row r="53" spans="1:13" x14ac:dyDescent="0.25">
      <c r="A53" s="62" t="s">
        <v>138</v>
      </c>
      <c r="B53" s="62" t="s">
        <v>84</v>
      </c>
      <c r="C53" s="65">
        <f>+C57</f>
        <v>2471</v>
      </c>
      <c r="D53" s="63">
        <f>+D55</f>
        <v>2500</v>
      </c>
      <c r="E53" s="63">
        <v>1500</v>
      </c>
      <c r="F53" s="65">
        <v>1500</v>
      </c>
      <c r="G53" s="65">
        <v>1500</v>
      </c>
    </row>
    <row r="54" spans="1:13" x14ac:dyDescent="0.25">
      <c r="A54" s="62" t="s">
        <v>140</v>
      </c>
      <c r="B54" s="62" t="s">
        <v>139</v>
      </c>
      <c r="C54" s="65">
        <v>0</v>
      </c>
      <c r="D54" s="63"/>
      <c r="E54" s="63">
        <v>0</v>
      </c>
      <c r="F54" s="65">
        <v>0</v>
      </c>
      <c r="G54" s="65">
        <v>0</v>
      </c>
    </row>
    <row r="55" spans="1:13" x14ac:dyDescent="0.25">
      <c r="A55" s="62" t="s">
        <v>140</v>
      </c>
      <c r="B55" s="62" t="s">
        <v>84</v>
      </c>
      <c r="C55" s="65">
        <v>0</v>
      </c>
      <c r="D55" s="63">
        <v>2500</v>
      </c>
      <c r="E55" s="63">
        <v>1500</v>
      </c>
      <c r="F55" s="65">
        <v>1500</v>
      </c>
      <c r="G55" s="65">
        <v>1500</v>
      </c>
    </row>
    <row r="56" spans="1:13" hidden="1" x14ac:dyDescent="0.25">
      <c r="A56" s="62" t="s">
        <v>141</v>
      </c>
      <c r="B56" s="62" t="s">
        <v>142</v>
      </c>
      <c r="C56" s="65">
        <v>0</v>
      </c>
      <c r="D56" s="63"/>
      <c r="E56" s="63">
        <v>1500</v>
      </c>
      <c r="F56" s="65">
        <v>1500</v>
      </c>
      <c r="G56" s="65">
        <v>1500</v>
      </c>
    </row>
    <row r="57" spans="1:13" x14ac:dyDescent="0.25">
      <c r="A57" s="62" t="s">
        <v>143</v>
      </c>
      <c r="B57" s="62" t="s">
        <v>84</v>
      </c>
      <c r="C57" s="65">
        <v>2471</v>
      </c>
      <c r="D57" s="63"/>
      <c r="E57" s="63">
        <v>0</v>
      </c>
      <c r="F57" s="65">
        <v>0</v>
      </c>
      <c r="G57" s="65">
        <v>0</v>
      </c>
    </row>
    <row r="58" spans="1:13" hidden="1" x14ac:dyDescent="0.25">
      <c r="A58" s="62" t="s">
        <v>144</v>
      </c>
      <c r="B58" s="62" t="s">
        <v>142</v>
      </c>
      <c r="C58" s="65">
        <v>0</v>
      </c>
      <c r="D58" s="63">
        <v>4876</v>
      </c>
      <c r="E58" s="63">
        <v>0</v>
      </c>
      <c r="F58" s="65">
        <v>0</v>
      </c>
      <c r="G58" s="65">
        <v>0</v>
      </c>
    </row>
    <row r="59" spans="1:13" x14ac:dyDescent="0.25">
      <c r="A59" s="66"/>
      <c r="B59" s="66" t="s">
        <v>72</v>
      </c>
      <c r="C59" s="67">
        <f>+C60+C63+C67+C71+C94</f>
        <v>1951231.33</v>
      </c>
      <c r="D59" s="67">
        <f>+D60+D63+D67+D71+D94</f>
        <v>2338156</v>
      </c>
      <c r="E59" s="67">
        <f>+E60+E63+E67+E71+E94</f>
        <v>2623149.3499999996</v>
      </c>
      <c r="F59" s="67">
        <f t="shared" ref="F59:G59" si="0">+F60+F63+F67+F71+F94</f>
        <v>2568520.5499999998</v>
      </c>
      <c r="G59" s="67">
        <f t="shared" si="0"/>
        <v>2470775.38</v>
      </c>
      <c r="I59" s="29">
        <f>+C59-SAŽETAK!F11</f>
        <v>0</v>
      </c>
      <c r="J59" s="29">
        <f>+D59-SAŽETAK!G11</f>
        <v>0</v>
      </c>
      <c r="K59" s="29">
        <f>+E59-SAŽETAK!H11</f>
        <v>0</v>
      </c>
      <c r="L59" s="29">
        <f>+F59-SAŽETAK!I11</f>
        <v>0</v>
      </c>
      <c r="M59" s="29">
        <f>+G59-SAŽETAK!J11</f>
        <v>0</v>
      </c>
    </row>
    <row r="60" spans="1:13" x14ac:dyDescent="0.25">
      <c r="A60" s="62" t="s">
        <v>78</v>
      </c>
      <c r="B60" s="62" t="s">
        <v>79</v>
      </c>
      <c r="C60" s="65">
        <f>+C61+C62</f>
        <v>173269.13</v>
      </c>
      <c r="D60" s="65">
        <f>+D61+D62</f>
        <v>240155</v>
      </c>
      <c r="E60" s="63">
        <v>149530.23999999999</v>
      </c>
      <c r="F60" s="65">
        <v>143677.54999999999</v>
      </c>
      <c r="G60" s="65">
        <v>133205.54999999999</v>
      </c>
    </row>
    <row r="61" spans="1:13" x14ac:dyDescent="0.25">
      <c r="A61" s="62" t="s">
        <v>80</v>
      </c>
      <c r="B61" s="62" t="s">
        <v>79</v>
      </c>
      <c r="C61" s="65">
        <f>173269.13-49229.81</f>
        <v>124039.32</v>
      </c>
      <c r="D61" s="63">
        <f>240155-48709.83</f>
        <v>191445.16999999998</v>
      </c>
      <c r="E61" s="63">
        <v>149530.23999999999</v>
      </c>
      <c r="F61" s="65">
        <v>143677.54999999999</v>
      </c>
      <c r="G61" s="65">
        <v>133205.54999999999</v>
      </c>
    </row>
    <row r="62" spans="1:13" x14ac:dyDescent="0.25">
      <c r="A62" s="62" t="s">
        <v>81</v>
      </c>
      <c r="B62" s="62" t="s">
        <v>82</v>
      </c>
      <c r="C62" s="65">
        <v>49229.81</v>
      </c>
      <c r="D62" s="63">
        <v>48709.83</v>
      </c>
      <c r="E62" s="63">
        <v>0</v>
      </c>
      <c r="F62" s="65">
        <v>0</v>
      </c>
      <c r="G62" s="65">
        <v>0</v>
      </c>
    </row>
    <row r="63" spans="1:13" x14ac:dyDescent="0.25">
      <c r="A63" s="62" t="s">
        <v>90</v>
      </c>
      <c r="B63" s="62" t="s">
        <v>91</v>
      </c>
      <c r="C63" s="65">
        <f>+C64</f>
        <v>1671.22</v>
      </c>
      <c r="D63" s="65">
        <f>+D64</f>
        <v>68421</v>
      </c>
      <c r="E63" s="63">
        <v>84420</v>
      </c>
      <c r="F63" s="65">
        <v>84420</v>
      </c>
      <c r="G63" s="65">
        <v>84420</v>
      </c>
    </row>
    <row r="64" spans="1:13" x14ac:dyDescent="0.25">
      <c r="A64" s="62" t="s">
        <v>92</v>
      </c>
      <c r="B64" s="62" t="s">
        <v>91</v>
      </c>
      <c r="C64" s="65">
        <v>1671.22</v>
      </c>
      <c r="D64" s="63">
        <v>68421</v>
      </c>
      <c r="E64" s="63">
        <v>84420</v>
      </c>
      <c r="F64" s="65">
        <v>84420</v>
      </c>
      <c r="G64" s="65">
        <v>84420</v>
      </c>
    </row>
    <row r="65" spans="1:7" hidden="1" x14ac:dyDescent="0.25">
      <c r="A65" s="62" t="s">
        <v>93</v>
      </c>
      <c r="B65" s="62" t="s">
        <v>94</v>
      </c>
      <c r="C65" s="65">
        <v>0</v>
      </c>
      <c r="D65" s="63"/>
      <c r="E65" s="63">
        <v>0</v>
      </c>
      <c r="F65" s="65">
        <v>0</v>
      </c>
      <c r="G65" s="65">
        <v>0</v>
      </c>
    </row>
    <row r="66" spans="1:7" hidden="1" x14ac:dyDescent="0.25">
      <c r="A66" s="62" t="s">
        <v>95</v>
      </c>
      <c r="B66" s="62" t="s">
        <v>94</v>
      </c>
      <c r="C66" s="65">
        <v>0</v>
      </c>
      <c r="D66" s="63"/>
      <c r="E66" s="63">
        <v>84420</v>
      </c>
      <c r="F66" s="65">
        <v>84420</v>
      </c>
      <c r="G66" s="65">
        <v>84420</v>
      </c>
    </row>
    <row r="67" spans="1:7" ht="14.45" customHeight="1" x14ac:dyDescent="0.25">
      <c r="A67" s="62" t="s">
        <v>96</v>
      </c>
      <c r="B67" s="62" t="s">
        <v>97</v>
      </c>
      <c r="C67" s="65">
        <f>+C68</f>
        <v>2382</v>
      </c>
      <c r="D67" s="65">
        <f>+D68</f>
        <v>2800</v>
      </c>
      <c r="E67" s="63">
        <v>0</v>
      </c>
      <c r="F67" s="65">
        <v>0</v>
      </c>
      <c r="G67" s="65">
        <v>0</v>
      </c>
    </row>
    <row r="68" spans="1:7" ht="14.45" customHeight="1" x14ac:dyDescent="0.25">
      <c r="A68" s="62" t="s">
        <v>98</v>
      </c>
      <c r="B68" s="62" t="s">
        <v>97</v>
      </c>
      <c r="C68" s="65">
        <v>2382</v>
      </c>
      <c r="D68" s="63">
        <v>2800</v>
      </c>
      <c r="E68" s="63">
        <v>0</v>
      </c>
      <c r="F68" s="65">
        <v>0</v>
      </c>
      <c r="G68" s="65">
        <v>0</v>
      </c>
    </row>
    <row r="69" spans="1:7" ht="14.45" hidden="1" customHeight="1" x14ac:dyDescent="0.25">
      <c r="A69" s="62" t="s">
        <v>99</v>
      </c>
      <c r="B69" s="62" t="s">
        <v>100</v>
      </c>
      <c r="C69" s="65">
        <v>0</v>
      </c>
      <c r="D69" s="63"/>
      <c r="E69" s="63">
        <v>0</v>
      </c>
      <c r="F69" s="65">
        <v>0</v>
      </c>
      <c r="G69" s="65">
        <v>0</v>
      </c>
    </row>
    <row r="70" spans="1:7" ht="14.45" hidden="1" customHeight="1" x14ac:dyDescent="0.25">
      <c r="A70" s="62" t="s">
        <v>101</v>
      </c>
      <c r="B70" s="62" t="s">
        <v>100</v>
      </c>
      <c r="C70" s="65">
        <v>0</v>
      </c>
      <c r="D70" s="63"/>
      <c r="E70" s="63">
        <v>0</v>
      </c>
      <c r="F70" s="65">
        <v>0</v>
      </c>
      <c r="G70" s="65">
        <v>0</v>
      </c>
    </row>
    <row r="71" spans="1:7" x14ac:dyDescent="0.25">
      <c r="A71" s="62" t="s">
        <v>102</v>
      </c>
      <c r="B71" s="62" t="s">
        <v>103</v>
      </c>
      <c r="C71" s="65">
        <f>+C72+C76+C80+C84+C87+C90</f>
        <v>1771552.08</v>
      </c>
      <c r="D71" s="65">
        <f t="shared" ref="D71" si="1">+D72+D76+D80+D84+D87+D90</f>
        <v>2021904</v>
      </c>
      <c r="E71" s="65">
        <f>+E72+E76+E80+E84+E87+E90+E88</f>
        <v>2387699.11</v>
      </c>
      <c r="F71" s="65">
        <f t="shared" ref="F71:G71" si="2">+F72+F76+F80+F84+F87+F90+F88</f>
        <v>2338923</v>
      </c>
      <c r="G71" s="65">
        <f t="shared" si="2"/>
        <v>2251649.83</v>
      </c>
    </row>
    <row r="72" spans="1:7" ht="14.45" customHeight="1" x14ac:dyDescent="0.25">
      <c r="A72" s="62" t="s">
        <v>104</v>
      </c>
      <c r="B72" s="62" t="s">
        <v>105</v>
      </c>
      <c r="C72" s="65">
        <v>0</v>
      </c>
      <c r="D72" s="63"/>
      <c r="E72" s="63">
        <f>+E73+E74+E75</f>
        <v>2262057.23</v>
      </c>
      <c r="F72" s="63">
        <f t="shared" ref="F72:G72" si="3">+F73+F74+F75</f>
        <v>2254740.81</v>
      </c>
      <c r="G72" s="63">
        <f t="shared" si="3"/>
        <v>2241649.83</v>
      </c>
    </row>
    <row r="73" spans="1:7" ht="26.45" customHeight="1" x14ac:dyDescent="0.25">
      <c r="A73" s="70" t="s">
        <v>153</v>
      </c>
      <c r="B73" s="70" t="s">
        <v>152</v>
      </c>
      <c r="C73" s="65">
        <v>0</v>
      </c>
      <c r="D73" s="63"/>
      <c r="E73" s="63">
        <f>2367640-181000</f>
        <v>2186640</v>
      </c>
      <c r="F73" s="65">
        <f>2367640-181000</f>
        <v>2186640</v>
      </c>
      <c r="G73" s="65">
        <f>2367640-181000</f>
        <v>2186640</v>
      </c>
    </row>
    <row r="74" spans="1:7" ht="22.15" customHeight="1" x14ac:dyDescent="0.25">
      <c r="A74" s="62" t="s">
        <v>106</v>
      </c>
      <c r="B74" s="62" t="s">
        <v>107</v>
      </c>
      <c r="C74" s="65">
        <v>0</v>
      </c>
      <c r="D74" s="63"/>
      <c r="E74" s="63">
        <v>20407.400000000001</v>
      </c>
      <c r="F74" s="65">
        <v>13090.98</v>
      </c>
      <c r="G74" s="65">
        <v>0</v>
      </c>
    </row>
    <row r="75" spans="1:7" x14ac:dyDescent="0.25">
      <c r="A75" s="62" t="s">
        <v>108</v>
      </c>
      <c r="B75" s="62" t="s">
        <v>82</v>
      </c>
      <c r="C75" s="65">
        <v>0</v>
      </c>
      <c r="D75" s="63"/>
      <c r="E75" s="63">
        <v>55009.83</v>
      </c>
      <c r="F75" s="65">
        <v>55009.83</v>
      </c>
      <c r="G75" s="65">
        <v>55009.83</v>
      </c>
    </row>
    <row r="76" spans="1:7" x14ac:dyDescent="0.25">
      <c r="A76" s="62" t="s">
        <v>109</v>
      </c>
      <c r="B76" s="62" t="s">
        <v>110</v>
      </c>
      <c r="C76" s="65">
        <v>1738833.97</v>
      </c>
      <c r="D76" s="63">
        <v>2011904</v>
      </c>
      <c r="E76" s="63">
        <f>+E77</f>
        <v>10000</v>
      </c>
      <c r="F76" s="63">
        <f t="shared" ref="F76:G76" si="4">+F77</f>
        <v>10000</v>
      </c>
      <c r="G76" s="63">
        <f t="shared" si="4"/>
        <v>10000</v>
      </c>
    </row>
    <row r="77" spans="1:7" x14ac:dyDescent="0.25">
      <c r="A77" s="62" t="s">
        <v>109</v>
      </c>
      <c r="B77" s="62" t="s">
        <v>111</v>
      </c>
      <c r="C77" s="65">
        <v>0</v>
      </c>
      <c r="D77" s="63"/>
      <c r="E77" s="63">
        <v>10000</v>
      </c>
      <c r="F77" s="65">
        <v>10000</v>
      </c>
      <c r="G77" s="65">
        <v>10000</v>
      </c>
    </row>
    <row r="78" spans="1:7" x14ac:dyDescent="0.25">
      <c r="A78" s="62" t="s">
        <v>112</v>
      </c>
      <c r="B78" s="62" t="s">
        <v>113</v>
      </c>
      <c r="C78" s="65">
        <v>1738833.97</v>
      </c>
      <c r="D78" s="63">
        <v>2011904</v>
      </c>
      <c r="E78" s="63">
        <v>0</v>
      </c>
      <c r="F78" s="65">
        <v>0</v>
      </c>
      <c r="G78" s="65">
        <v>0</v>
      </c>
    </row>
    <row r="79" spans="1:7" ht="14.45" customHeight="1" x14ac:dyDescent="0.25">
      <c r="A79" s="70" t="s">
        <v>197</v>
      </c>
      <c r="B79" s="70" t="s">
        <v>199</v>
      </c>
      <c r="C79" s="65">
        <v>0</v>
      </c>
      <c r="D79" s="63"/>
      <c r="E79" s="63">
        <v>10000</v>
      </c>
      <c r="F79" s="65">
        <v>10000</v>
      </c>
      <c r="G79" s="65">
        <v>10000</v>
      </c>
    </row>
    <row r="80" spans="1:7" x14ac:dyDescent="0.25">
      <c r="A80" s="62" t="s">
        <v>114</v>
      </c>
      <c r="B80" s="62" t="s">
        <v>115</v>
      </c>
      <c r="C80" s="65">
        <v>13784.35</v>
      </c>
      <c r="D80" s="63"/>
      <c r="E80" s="63">
        <v>0</v>
      </c>
      <c r="F80" s="65">
        <v>0</v>
      </c>
      <c r="G80" s="65">
        <v>0</v>
      </c>
    </row>
    <row r="81" spans="1:7" x14ac:dyDescent="0.25">
      <c r="A81" s="62" t="s">
        <v>114</v>
      </c>
      <c r="B81" s="62" t="s">
        <v>116</v>
      </c>
      <c r="C81" s="65">
        <v>0</v>
      </c>
      <c r="D81" s="63"/>
      <c r="E81" s="63">
        <v>0</v>
      </c>
      <c r="F81" s="65">
        <v>0</v>
      </c>
      <c r="G81" s="65">
        <v>0</v>
      </c>
    </row>
    <row r="82" spans="1:7" x14ac:dyDescent="0.25">
      <c r="A82" s="62" t="s">
        <v>117</v>
      </c>
      <c r="B82" s="62" t="s">
        <v>118</v>
      </c>
      <c r="C82" s="65">
        <v>13784.35</v>
      </c>
      <c r="D82" s="63"/>
      <c r="E82" s="63">
        <v>0</v>
      </c>
      <c r="F82" s="65">
        <v>0</v>
      </c>
      <c r="G82" s="65">
        <v>0</v>
      </c>
    </row>
    <row r="83" spans="1:7" x14ac:dyDescent="0.25">
      <c r="A83" s="62" t="s">
        <v>117</v>
      </c>
      <c r="B83" s="62" t="s">
        <v>119</v>
      </c>
      <c r="C83" s="65">
        <v>0</v>
      </c>
      <c r="D83" s="63"/>
      <c r="E83" s="63">
        <v>0</v>
      </c>
      <c r="F83" s="65">
        <v>0</v>
      </c>
      <c r="G83" s="65">
        <v>0</v>
      </c>
    </row>
    <row r="84" spans="1:7" x14ac:dyDescent="0.25">
      <c r="A84" s="62" t="s">
        <v>120</v>
      </c>
      <c r="B84" s="62" t="s">
        <v>121</v>
      </c>
      <c r="C84" s="65">
        <f>+C86</f>
        <v>18933.759999999998</v>
      </c>
      <c r="D84" s="65">
        <f>+D86</f>
        <v>10000</v>
      </c>
      <c r="E84" s="63">
        <v>0</v>
      </c>
      <c r="F84" s="65">
        <v>0</v>
      </c>
      <c r="G84" s="65">
        <v>0</v>
      </c>
    </row>
    <row r="85" spans="1:7" ht="25.9" hidden="1" customHeight="1" x14ac:dyDescent="0.25">
      <c r="A85" s="62" t="s">
        <v>120</v>
      </c>
      <c r="B85" s="62" t="s">
        <v>122</v>
      </c>
      <c r="C85" s="65"/>
      <c r="D85" s="63"/>
      <c r="E85" s="63">
        <v>0</v>
      </c>
      <c r="F85" s="65">
        <v>0</v>
      </c>
      <c r="G85" s="65">
        <v>0</v>
      </c>
    </row>
    <row r="86" spans="1:7" x14ac:dyDescent="0.25">
      <c r="A86" s="62" t="s">
        <v>123</v>
      </c>
      <c r="B86" s="62" t="s">
        <v>124</v>
      </c>
      <c r="C86" s="65">
        <v>18933.759999999998</v>
      </c>
      <c r="D86" s="63">
        <v>10000</v>
      </c>
      <c r="E86" s="63">
        <v>0</v>
      </c>
      <c r="F86" s="65">
        <v>0</v>
      </c>
      <c r="G86" s="65">
        <v>0</v>
      </c>
    </row>
    <row r="87" spans="1:7" x14ac:dyDescent="0.25">
      <c r="A87" s="62" t="s">
        <v>125</v>
      </c>
      <c r="B87" s="62" t="s">
        <v>126</v>
      </c>
      <c r="C87" s="65">
        <v>0</v>
      </c>
      <c r="D87" s="63"/>
      <c r="E87" s="63">
        <v>0</v>
      </c>
      <c r="F87" s="65">
        <v>0</v>
      </c>
      <c r="G87" s="65">
        <v>0</v>
      </c>
    </row>
    <row r="88" spans="1:7" x14ac:dyDescent="0.25">
      <c r="A88" s="62" t="s">
        <v>125</v>
      </c>
      <c r="B88" s="62" t="s">
        <v>127</v>
      </c>
      <c r="C88" s="65">
        <v>0</v>
      </c>
      <c r="D88" s="63"/>
      <c r="E88" s="63">
        <v>115641.88</v>
      </c>
      <c r="F88" s="65">
        <v>74182.19</v>
      </c>
      <c r="G88" s="65">
        <v>0</v>
      </c>
    </row>
    <row r="89" spans="1:7" ht="22.15" customHeight="1" x14ac:dyDescent="0.25">
      <c r="A89" s="70" t="s">
        <v>154</v>
      </c>
      <c r="B89" s="70" t="s">
        <v>155</v>
      </c>
      <c r="C89" s="65">
        <v>0</v>
      </c>
      <c r="D89" s="63"/>
      <c r="E89" s="63">
        <v>115641.88</v>
      </c>
      <c r="F89" s="65">
        <v>74182.19</v>
      </c>
      <c r="G89" s="65">
        <v>0</v>
      </c>
    </row>
    <row r="90" spans="1:7" ht="14.45" customHeight="1" x14ac:dyDescent="0.25">
      <c r="A90" s="62" t="s">
        <v>128</v>
      </c>
      <c r="B90" s="62" t="s">
        <v>129</v>
      </c>
      <c r="C90" s="65">
        <v>0</v>
      </c>
      <c r="D90" s="63"/>
      <c r="E90" s="63">
        <v>0</v>
      </c>
      <c r="F90" s="65">
        <v>0</v>
      </c>
      <c r="G90" s="65">
        <v>0</v>
      </c>
    </row>
    <row r="91" spans="1:7" x14ac:dyDescent="0.25">
      <c r="A91" s="62" t="s">
        <v>128</v>
      </c>
      <c r="B91" s="62" t="s">
        <v>130</v>
      </c>
      <c r="C91" s="65">
        <v>0</v>
      </c>
      <c r="D91" s="63"/>
      <c r="E91" s="63">
        <v>0</v>
      </c>
      <c r="F91" s="65">
        <v>0</v>
      </c>
      <c r="G91" s="65">
        <v>0</v>
      </c>
    </row>
    <row r="92" spans="1:7" ht="14.45" customHeight="1" x14ac:dyDescent="0.25">
      <c r="A92" s="62" t="s">
        <v>131</v>
      </c>
      <c r="B92" s="62" t="s">
        <v>132</v>
      </c>
      <c r="C92" s="65">
        <v>0</v>
      </c>
      <c r="D92" s="63"/>
      <c r="E92" s="63">
        <v>0</v>
      </c>
      <c r="F92" s="65">
        <v>0</v>
      </c>
      <c r="G92" s="65">
        <v>0</v>
      </c>
    </row>
    <row r="93" spans="1:7" x14ac:dyDescent="0.25">
      <c r="A93" s="62" t="s">
        <v>138</v>
      </c>
      <c r="B93" s="62" t="s">
        <v>139</v>
      </c>
      <c r="C93" s="65">
        <v>0</v>
      </c>
      <c r="D93" s="63"/>
      <c r="E93" s="63">
        <v>0</v>
      </c>
      <c r="F93" s="65">
        <v>0</v>
      </c>
      <c r="G93" s="65">
        <v>0</v>
      </c>
    </row>
    <row r="94" spans="1:7" x14ac:dyDescent="0.25">
      <c r="A94" s="62" t="s">
        <v>138</v>
      </c>
      <c r="B94" s="62" t="s">
        <v>84</v>
      </c>
      <c r="C94" s="65">
        <f>+C98</f>
        <v>2356.9</v>
      </c>
      <c r="D94" s="65">
        <f>+D98</f>
        <v>4876</v>
      </c>
      <c r="E94" s="63">
        <v>1500</v>
      </c>
      <c r="F94" s="65">
        <v>1500</v>
      </c>
      <c r="G94" s="65">
        <v>1500</v>
      </c>
    </row>
    <row r="95" spans="1:7" x14ac:dyDescent="0.25">
      <c r="A95" s="62" t="s">
        <v>140</v>
      </c>
      <c r="B95" s="62" t="s">
        <v>139</v>
      </c>
      <c r="C95" s="65">
        <v>0</v>
      </c>
      <c r="D95" s="63"/>
      <c r="E95" s="63">
        <v>0</v>
      </c>
      <c r="F95" s="65">
        <v>0</v>
      </c>
      <c r="G95" s="65">
        <v>0</v>
      </c>
    </row>
    <row r="96" spans="1:7" x14ac:dyDescent="0.25">
      <c r="A96" s="62" t="s">
        <v>140</v>
      </c>
      <c r="B96" s="62" t="s">
        <v>84</v>
      </c>
      <c r="C96" s="65">
        <v>0</v>
      </c>
      <c r="D96" s="63"/>
      <c r="E96" s="63">
        <v>1500</v>
      </c>
      <c r="F96" s="65">
        <v>1500</v>
      </c>
      <c r="G96" s="65">
        <v>1500</v>
      </c>
    </row>
    <row r="97" spans="1:7" hidden="1" x14ac:dyDescent="0.25">
      <c r="A97" s="62" t="s">
        <v>141</v>
      </c>
      <c r="B97" s="62" t="s">
        <v>142</v>
      </c>
      <c r="C97" s="65">
        <v>0</v>
      </c>
      <c r="D97" s="63"/>
      <c r="E97" s="63">
        <v>1500</v>
      </c>
      <c r="F97" s="65">
        <v>1500</v>
      </c>
      <c r="G97" s="65">
        <v>1500</v>
      </c>
    </row>
    <row r="98" spans="1:7" x14ac:dyDescent="0.25">
      <c r="A98" s="62" t="s">
        <v>143</v>
      </c>
      <c r="B98" s="62" t="s">
        <v>84</v>
      </c>
      <c r="C98" s="65">
        <v>2356.9</v>
      </c>
      <c r="D98" s="63">
        <v>4876</v>
      </c>
      <c r="E98" s="63">
        <v>0</v>
      </c>
      <c r="F98" s="65">
        <v>0</v>
      </c>
      <c r="G98" s="65">
        <v>0</v>
      </c>
    </row>
    <row r="99" spans="1:7" hidden="1" x14ac:dyDescent="0.25">
      <c r="A99" s="62" t="s">
        <v>144</v>
      </c>
      <c r="B99" s="62" t="s">
        <v>142</v>
      </c>
      <c r="C99" s="65">
        <v>0</v>
      </c>
      <c r="D99" s="63">
        <v>4876</v>
      </c>
      <c r="E99" s="63">
        <v>0</v>
      </c>
      <c r="F99" s="65">
        <v>0</v>
      </c>
      <c r="G99" s="65">
        <v>0</v>
      </c>
    </row>
  </sheetData>
  <mergeCells count="4">
    <mergeCell ref="A1:G1"/>
    <mergeCell ref="A3:F3"/>
    <mergeCell ref="A5:F5"/>
    <mergeCell ref="A7:G7"/>
  </mergeCells>
  <pageMargins left="0.7" right="0.7" top="0.75" bottom="0.75" header="0.3" footer="0.3"/>
  <pageSetup paperSize="9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O16"/>
  <sheetViews>
    <sheetView workbookViewId="0">
      <selection sqref="A1:G14"/>
    </sheetView>
  </sheetViews>
  <sheetFormatPr defaultRowHeight="15" x14ac:dyDescent="0.25"/>
  <cols>
    <col min="1" max="1" width="14.5703125" customWidth="1"/>
    <col min="2" max="2" width="45.28515625" customWidth="1"/>
    <col min="3" max="3" width="10.7109375" customWidth="1"/>
    <col min="4" max="7" width="12.140625" customWidth="1"/>
  </cols>
  <sheetData>
    <row r="1" spans="1:15" ht="42" customHeight="1" x14ac:dyDescent="0.25">
      <c r="A1" s="105" t="s">
        <v>65</v>
      </c>
      <c r="B1" s="105"/>
      <c r="C1" s="105"/>
      <c r="D1" s="105"/>
      <c r="E1" s="105"/>
      <c r="F1" s="105"/>
      <c r="G1" s="105"/>
    </row>
    <row r="2" spans="1:15" ht="18" customHeight="1" x14ac:dyDescent="0.25">
      <c r="A2" s="4"/>
      <c r="B2" s="4"/>
    </row>
    <row r="3" spans="1:15" ht="15.75" customHeight="1" x14ac:dyDescent="0.25">
      <c r="A3" s="105" t="s">
        <v>21</v>
      </c>
      <c r="B3" s="105"/>
      <c r="C3" s="105"/>
      <c r="D3" s="105"/>
      <c r="E3" s="105"/>
      <c r="F3" s="105"/>
      <c r="G3" s="105"/>
    </row>
    <row r="4" spans="1:15" ht="18" x14ac:dyDescent="0.25">
      <c r="A4" s="4"/>
      <c r="B4" s="4"/>
    </row>
    <row r="5" spans="1:15" ht="18" customHeight="1" x14ac:dyDescent="0.25">
      <c r="A5" s="105" t="s">
        <v>7</v>
      </c>
      <c r="B5" s="105"/>
      <c r="C5" s="105"/>
      <c r="D5" s="105"/>
      <c r="E5" s="105"/>
      <c r="F5" s="105"/>
      <c r="G5" s="105"/>
    </row>
    <row r="6" spans="1:15" ht="18" x14ac:dyDescent="0.25">
      <c r="A6" s="4"/>
      <c r="B6" s="4"/>
    </row>
    <row r="7" spans="1:15" ht="15.75" customHeight="1" x14ac:dyDescent="0.25">
      <c r="A7" s="105" t="s">
        <v>202</v>
      </c>
      <c r="B7" s="105"/>
      <c r="C7" s="105"/>
      <c r="D7" s="105"/>
      <c r="E7" s="105"/>
      <c r="F7" s="105"/>
      <c r="G7" s="105"/>
      <c r="J7" s="114"/>
      <c r="K7" s="114"/>
      <c r="L7" s="114"/>
      <c r="M7" s="114"/>
      <c r="N7" s="114"/>
      <c r="O7" s="114"/>
    </row>
    <row r="8" spans="1:15" ht="18" x14ac:dyDescent="0.25">
      <c r="A8" s="4"/>
      <c r="B8" s="4"/>
    </row>
    <row r="9" spans="1:15" ht="15.75" thickBot="1" x14ac:dyDescent="0.3"/>
    <row r="10" spans="1:15" ht="24" thickTop="1" thickBot="1" x14ac:dyDescent="0.3">
      <c r="A10" s="68" t="s">
        <v>22</v>
      </c>
      <c r="B10" s="73" t="s">
        <v>36</v>
      </c>
      <c r="C10" s="73" t="s">
        <v>67</v>
      </c>
      <c r="D10" s="69" t="s">
        <v>66</v>
      </c>
      <c r="E10" s="69" t="s">
        <v>68</v>
      </c>
      <c r="F10" s="73" t="s">
        <v>69</v>
      </c>
      <c r="G10" s="73" t="s">
        <v>70</v>
      </c>
    </row>
    <row r="11" spans="1:15" s="57" customFormat="1" ht="15.75" thickTop="1" x14ac:dyDescent="0.25">
      <c r="A11" s="70"/>
      <c r="B11" s="70" t="s">
        <v>72</v>
      </c>
      <c r="C11" s="72">
        <f>+C12</f>
        <v>1951231.33</v>
      </c>
      <c r="D11" s="71">
        <f>+D12</f>
        <v>2338156</v>
      </c>
      <c r="E11" s="71">
        <f t="shared" ref="E11:G11" si="0">+E12</f>
        <v>2623149.35</v>
      </c>
      <c r="F11" s="71">
        <f t="shared" si="0"/>
        <v>2568520.5500000003</v>
      </c>
      <c r="G11" s="71">
        <f t="shared" si="0"/>
        <v>2470775.38</v>
      </c>
      <c r="I11" s="75">
        <f>+C11-SAŽETAK!F11</f>
        <v>0</v>
      </c>
      <c r="J11" s="75">
        <f>+D11-SAŽETAK!G11</f>
        <v>0</v>
      </c>
      <c r="K11" s="75">
        <f>+E11-SAŽETAK!H11</f>
        <v>0</v>
      </c>
      <c r="L11" s="75">
        <f>+F11-SAŽETAK!I11</f>
        <v>0</v>
      </c>
      <c r="M11" s="75">
        <f>+G11-SAŽETAK!J11</f>
        <v>0</v>
      </c>
    </row>
    <row r="12" spans="1:15" s="57" customFormat="1" x14ac:dyDescent="0.25">
      <c r="A12" s="70" t="s">
        <v>146</v>
      </c>
      <c r="B12" s="70" t="s">
        <v>147</v>
      </c>
      <c r="C12" s="72">
        <f>+C13+C14</f>
        <v>1951231.33</v>
      </c>
      <c r="D12" s="71">
        <f>+D13+D14</f>
        <v>2338156</v>
      </c>
      <c r="E12" s="71">
        <f t="shared" ref="E12:G12" si="1">+E13+E14</f>
        <v>2623149.35</v>
      </c>
      <c r="F12" s="71">
        <f t="shared" si="1"/>
        <v>2568520.5500000003</v>
      </c>
      <c r="G12" s="71">
        <f t="shared" si="1"/>
        <v>2470775.38</v>
      </c>
    </row>
    <row r="13" spans="1:15" s="57" customFormat="1" ht="15" customHeight="1" x14ac:dyDescent="0.25">
      <c r="A13" s="70" t="s">
        <v>148</v>
      </c>
      <c r="B13" s="70" t="s">
        <v>149</v>
      </c>
      <c r="C13" s="72">
        <v>1630416.72</v>
      </c>
      <c r="D13" s="71">
        <v>2031764</v>
      </c>
      <c r="E13" s="71">
        <f>2519569.83-181000</f>
        <v>2338569.83</v>
      </c>
      <c r="F13" s="72">
        <f>2519569.83-181000</f>
        <v>2338569.83</v>
      </c>
      <c r="G13" s="72">
        <f>2519569.83-181000</f>
        <v>2338569.83</v>
      </c>
    </row>
    <row r="14" spans="1:15" s="57" customFormat="1" ht="15" customHeight="1" x14ac:dyDescent="0.25">
      <c r="A14" s="70" t="s">
        <v>150</v>
      </c>
      <c r="B14" s="70" t="s">
        <v>151</v>
      </c>
      <c r="C14" s="72">
        <f>266552.7+54261.91</f>
        <v>320814.61</v>
      </c>
      <c r="D14" s="71">
        <f>253892+52500</f>
        <v>306392</v>
      </c>
      <c r="E14" s="71">
        <f>285579.52-1000</f>
        <v>284579.52</v>
      </c>
      <c r="F14" s="72">
        <f>230950.72-1000</f>
        <v>229950.72</v>
      </c>
      <c r="G14" s="72">
        <f>133205.55-1000</f>
        <v>132205.54999999999</v>
      </c>
    </row>
    <row r="16" spans="1:15" x14ac:dyDescent="0.25">
      <c r="D16" s="74"/>
    </row>
  </sheetData>
  <mergeCells count="5">
    <mergeCell ref="J7:O7"/>
    <mergeCell ref="A1:G1"/>
    <mergeCell ref="A3:G3"/>
    <mergeCell ref="A5:G5"/>
    <mergeCell ref="A7:G7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G14"/>
  <sheetViews>
    <sheetView workbookViewId="0">
      <selection sqref="A1:G1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5.42578125" bestFit="1" customWidth="1"/>
    <col min="4" max="7" width="25.28515625" customWidth="1"/>
  </cols>
  <sheetData>
    <row r="1" spans="1:7" ht="42" customHeight="1" x14ac:dyDescent="0.25">
      <c r="A1" s="105" t="s">
        <v>65</v>
      </c>
      <c r="B1" s="105"/>
      <c r="C1" s="105"/>
      <c r="D1" s="105"/>
      <c r="E1" s="105"/>
      <c r="F1" s="105"/>
      <c r="G1" s="105"/>
    </row>
    <row r="2" spans="1:7" ht="18" customHeight="1" x14ac:dyDescent="0.25">
      <c r="A2" s="4"/>
      <c r="B2" s="4"/>
      <c r="C2" s="4"/>
      <c r="D2" s="4"/>
      <c r="E2" s="4"/>
      <c r="F2" s="4"/>
      <c r="G2" s="4"/>
    </row>
    <row r="3" spans="1:7" ht="15.75" x14ac:dyDescent="0.25">
      <c r="A3" s="105" t="s">
        <v>21</v>
      </c>
      <c r="B3" s="105"/>
      <c r="C3" s="105"/>
      <c r="D3" s="105"/>
      <c r="E3" s="105"/>
      <c r="F3" s="111"/>
      <c r="G3" s="111"/>
    </row>
    <row r="4" spans="1:7" ht="18" x14ac:dyDescent="0.25">
      <c r="A4" s="4"/>
      <c r="B4" s="4"/>
      <c r="C4" s="4"/>
      <c r="D4" s="4"/>
      <c r="E4" s="4"/>
      <c r="F4" s="5"/>
      <c r="G4" s="5"/>
    </row>
    <row r="5" spans="1:7" ht="18" customHeight="1" x14ac:dyDescent="0.25">
      <c r="A5" s="105" t="s">
        <v>17</v>
      </c>
      <c r="B5" s="106"/>
      <c r="C5" s="106"/>
      <c r="D5" s="106"/>
      <c r="E5" s="106"/>
      <c r="F5" s="106"/>
      <c r="G5" s="106"/>
    </row>
    <row r="6" spans="1:7" ht="18" x14ac:dyDescent="0.25">
      <c r="A6" s="4"/>
      <c r="B6" s="4"/>
      <c r="C6" s="4"/>
      <c r="D6" s="4"/>
      <c r="E6" s="4"/>
      <c r="F6" s="5"/>
      <c r="G6" s="5"/>
    </row>
    <row r="7" spans="1:7" ht="25.5" x14ac:dyDescent="0.25">
      <c r="A7" s="17" t="s">
        <v>8</v>
      </c>
      <c r="B7" s="16" t="s">
        <v>9</v>
      </c>
      <c r="C7" s="16" t="s">
        <v>10</v>
      </c>
      <c r="D7" s="16" t="s">
        <v>36</v>
      </c>
      <c r="E7" s="17" t="s">
        <v>30</v>
      </c>
      <c r="F7" s="17" t="s">
        <v>31</v>
      </c>
      <c r="G7" s="17" t="s">
        <v>32</v>
      </c>
    </row>
    <row r="8" spans="1:7" ht="25.5" x14ac:dyDescent="0.25">
      <c r="A8" s="10">
        <v>8</v>
      </c>
      <c r="B8" s="10"/>
      <c r="C8" s="10"/>
      <c r="D8" s="10" t="s">
        <v>18</v>
      </c>
      <c r="E8" s="8"/>
      <c r="F8" s="8"/>
      <c r="G8" s="8"/>
    </row>
    <row r="9" spans="1:7" x14ac:dyDescent="0.25">
      <c r="A9" s="10"/>
      <c r="B9" s="14">
        <v>84</v>
      </c>
      <c r="C9" s="14"/>
      <c r="D9" s="14" t="s">
        <v>24</v>
      </c>
      <c r="E9" s="8"/>
      <c r="F9" s="8"/>
      <c r="G9" s="8"/>
    </row>
    <row r="10" spans="1:7" ht="25.5" x14ac:dyDescent="0.25">
      <c r="A10" s="11"/>
      <c r="B10" s="11"/>
      <c r="C10" s="12">
        <v>81</v>
      </c>
      <c r="D10" s="15" t="s">
        <v>25</v>
      </c>
      <c r="E10" s="8"/>
      <c r="F10" s="8"/>
      <c r="G10" s="8"/>
    </row>
    <row r="11" spans="1:7" ht="25.5" x14ac:dyDescent="0.25">
      <c r="A11" s="13">
        <v>5</v>
      </c>
      <c r="B11" s="13"/>
      <c r="C11" s="13"/>
      <c r="D11" s="21" t="s">
        <v>19</v>
      </c>
      <c r="E11" s="8"/>
      <c r="F11" s="8"/>
      <c r="G11" s="8"/>
    </row>
    <row r="12" spans="1:7" ht="25.5" x14ac:dyDescent="0.25">
      <c r="A12" s="14"/>
      <c r="B12" s="14">
        <v>54</v>
      </c>
      <c r="C12" s="14"/>
      <c r="D12" s="22" t="s">
        <v>26</v>
      </c>
      <c r="E12" s="8"/>
      <c r="F12" s="8"/>
      <c r="G12" s="9"/>
    </row>
    <row r="13" spans="1:7" x14ac:dyDescent="0.25">
      <c r="A13" s="14"/>
      <c r="B13" s="14"/>
      <c r="C13" s="12">
        <v>11</v>
      </c>
      <c r="D13" s="12" t="s">
        <v>12</v>
      </c>
      <c r="E13" s="8"/>
      <c r="F13" s="8"/>
      <c r="G13" s="9"/>
    </row>
    <row r="14" spans="1:7" x14ac:dyDescent="0.25">
      <c r="A14" s="14"/>
      <c r="B14" s="14"/>
      <c r="C14" s="12">
        <v>31</v>
      </c>
      <c r="D14" s="12" t="s">
        <v>27</v>
      </c>
      <c r="E14" s="8"/>
      <c r="F14" s="8"/>
      <c r="G14" s="9"/>
    </row>
  </sheetData>
  <mergeCells count="3">
    <mergeCell ref="A1:G1"/>
    <mergeCell ref="A3:G3"/>
    <mergeCell ref="A5:G5"/>
  </mergeCells>
  <pageMargins left="0.7" right="0.7" top="0.75" bottom="0.75" header="0.3" footer="0.3"/>
  <pageSetup paperSize="9" scale="7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165"/>
  <sheetViews>
    <sheetView topLeftCell="A133" workbookViewId="0">
      <selection activeCell="K154" sqref="K154"/>
    </sheetView>
  </sheetViews>
  <sheetFormatPr defaultRowHeight="15" x14ac:dyDescent="0.25"/>
  <cols>
    <col min="1" max="1" width="7.42578125" bestFit="1" customWidth="1"/>
    <col min="2" max="2" width="14.28515625" customWidth="1"/>
    <col min="3" max="3" width="40.28515625" customWidth="1"/>
    <col min="4" max="4" width="14.42578125" customWidth="1"/>
    <col min="5" max="5" width="13.85546875" customWidth="1"/>
    <col min="6" max="6" width="10" bestFit="1" customWidth="1"/>
    <col min="7" max="7" width="12.7109375" customWidth="1"/>
    <col min="8" max="8" width="11.28515625" customWidth="1"/>
    <col min="10" max="10" width="10.28515625" bestFit="1" customWidth="1"/>
    <col min="11" max="11" width="9.85546875" bestFit="1" customWidth="1"/>
  </cols>
  <sheetData>
    <row r="1" spans="1:14" ht="42" customHeight="1" x14ac:dyDescent="0.25">
      <c r="A1" s="105" t="s">
        <v>65</v>
      </c>
      <c r="B1" s="105"/>
      <c r="C1" s="105"/>
      <c r="D1" s="105"/>
      <c r="E1" s="105"/>
      <c r="F1" s="105"/>
      <c r="G1" s="105"/>
      <c r="H1" s="105"/>
    </row>
    <row r="2" spans="1:14" ht="18" x14ac:dyDescent="0.25">
      <c r="A2" s="4"/>
      <c r="B2" s="4"/>
      <c r="C2" s="4"/>
    </row>
    <row r="3" spans="1:14" ht="18" customHeight="1" x14ac:dyDescent="0.25">
      <c r="A3" s="105" t="s">
        <v>20</v>
      </c>
      <c r="B3" s="105"/>
      <c r="C3" s="105"/>
      <c r="D3" s="105"/>
      <c r="E3" s="105"/>
      <c r="F3" s="105"/>
      <c r="G3" s="105"/>
      <c r="H3" s="105"/>
    </row>
    <row r="4" spans="1:14" ht="18" x14ac:dyDescent="0.25">
      <c r="A4" s="4"/>
      <c r="B4" s="4"/>
      <c r="C4" s="4"/>
    </row>
    <row r="5" spans="1:14" s="57" customFormat="1" x14ac:dyDescent="0.25"/>
    <row r="6" spans="1:14" s="57" customFormat="1" ht="15.75" thickBot="1" x14ac:dyDescent="0.3"/>
    <row r="7" spans="1:14" s="57" customFormat="1" ht="32.25" customHeight="1" thickTop="1" thickBot="1" x14ac:dyDescent="0.3">
      <c r="A7" s="76" t="s">
        <v>145</v>
      </c>
      <c r="B7" s="76" t="s">
        <v>22</v>
      </c>
      <c r="C7" s="76" t="s">
        <v>36</v>
      </c>
      <c r="D7" s="77" t="s">
        <v>193</v>
      </c>
      <c r="E7" s="78" t="s">
        <v>66</v>
      </c>
      <c r="F7" s="78" t="s">
        <v>68</v>
      </c>
      <c r="G7" s="79" t="s">
        <v>69</v>
      </c>
      <c r="H7" s="79" t="s">
        <v>70</v>
      </c>
    </row>
    <row r="8" spans="1:14" s="57" customFormat="1" ht="15" customHeight="1" thickTop="1" x14ac:dyDescent="0.25">
      <c r="A8" s="70"/>
      <c r="B8" s="70"/>
      <c r="C8" s="70" t="s">
        <v>72</v>
      </c>
      <c r="D8" s="71">
        <f>+D9+D39</f>
        <v>1951231.33</v>
      </c>
      <c r="E8" s="71">
        <f>+E9+E39</f>
        <v>2338156.21</v>
      </c>
      <c r="F8" s="71">
        <f>2805149.35-182000</f>
        <v>2623149.35</v>
      </c>
      <c r="G8" s="72">
        <f>2750520.55-182000</f>
        <v>2568520.5499999998</v>
      </c>
      <c r="H8" s="72">
        <f>2652775.38-182000</f>
        <v>2470775.38</v>
      </c>
      <c r="J8" s="75">
        <f>+D8-SAŽETAK!F11</f>
        <v>0</v>
      </c>
      <c r="K8" s="75">
        <f>+E8-SAŽETAK!G11</f>
        <v>0.2099999999627471</v>
      </c>
      <c r="L8" s="75">
        <f>+F8-SAŽETAK!H11</f>
        <v>0</v>
      </c>
      <c r="M8" s="75">
        <f>+G8-SAŽETAK!I11</f>
        <v>0</v>
      </c>
      <c r="N8" s="75">
        <f>+H8-SAŽETAK!J11</f>
        <v>0</v>
      </c>
    </row>
    <row r="9" spans="1:14" s="57" customFormat="1" ht="21.75" customHeight="1" x14ac:dyDescent="0.25">
      <c r="A9" s="82"/>
      <c r="B9" s="82" t="s">
        <v>156</v>
      </c>
      <c r="C9" s="82" t="s">
        <v>157</v>
      </c>
      <c r="D9" s="83">
        <f>+D10+D19</f>
        <v>46773.920000000006</v>
      </c>
      <c r="E9" s="84">
        <v>48709.83</v>
      </c>
      <c r="F9" s="84">
        <v>55009.83</v>
      </c>
      <c r="G9" s="83">
        <v>55009.83</v>
      </c>
      <c r="H9" s="83">
        <v>55009.83</v>
      </c>
      <c r="J9" s="75"/>
      <c r="K9" s="80"/>
    </row>
    <row r="10" spans="1:14" s="57" customFormat="1" ht="21" customHeight="1" x14ac:dyDescent="0.25">
      <c r="A10" s="82"/>
      <c r="B10" s="82" t="s">
        <v>158</v>
      </c>
      <c r="C10" s="82" t="s">
        <v>159</v>
      </c>
      <c r="D10" s="83">
        <f>SUM(D11:D18)</f>
        <v>46027.12</v>
      </c>
      <c r="E10" s="84">
        <v>48709.83</v>
      </c>
      <c r="F10" s="84">
        <v>54709.83</v>
      </c>
      <c r="G10" s="83">
        <v>54709.83</v>
      </c>
      <c r="H10" s="83">
        <v>54709.83</v>
      </c>
      <c r="L10" s="81"/>
    </row>
    <row r="11" spans="1:14" s="57" customFormat="1" ht="15.75" x14ac:dyDescent="0.25">
      <c r="A11" s="70"/>
      <c r="B11" s="70" t="s">
        <v>81</v>
      </c>
      <c r="C11" s="70" t="s">
        <v>82</v>
      </c>
      <c r="D11" s="72">
        <v>0</v>
      </c>
      <c r="E11" s="71">
        <v>48709.83</v>
      </c>
      <c r="F11" s="71">
        <v>0</v>
      </c>
      <c r="G11" s="72">
        <v>0</v>
      </c>
      <c r="H11" s="72">
        <v>0</v>
      </c>
      <c r="J11" s="80"/>
      <c r="K11" s="80"/>
      <c r="L11" s="81"/>
    </row>
    <row r="12" spans="1:14" s="57" customFormat="1" ht="15.75" x14ac:dyDescent="0.25">
      <c r="A12" s="70"/>
      <c r="B12" s="70" t="s">
        <v>160</v>
      </c>
      <c r="C12" s="70" t="s">
        <v>14</v>
      </c>
      <c r="D12" s="72">
        <v>0</v>
      </c>
      <c r="E12" s="71">
        <v>48709.83</v>
      </c>
      <c r="F12" s="71">
        <v>0</v>
      </c>
      <c r="G12" s="72">
        <v>0</v>
      </c>
      <c r="H12" s="72">
        <v>0</v>
      </c>
      <c r="L12" s="81"/>
    </row>
    <row r="13" spans="1:14" s="57" customFormat="1" ht="15.75" x14ac:dyDescent="0.25">
      <c r="A13" s="70"/>
      <c r="B13" s="70" t="s">
        <v>161</v>
      </c>
      <c r="C13" s="70" t="s">
        <v>23</v>
      </c>
      <c r="D13" s="72">
        <v>45024.39</v>
      </c>
      <c r="E13" s="71">
        <v>47659.83</v>
      </c>
      <c r="F13" s="71">
        <v>0</v>
      </c>
      <c r="G13" s="72">
        <v>0</v>
      </c>
      <c r="H13" s="72">
        <v>0</v>
      </c>
      <c r="L13" s="81"/>
    </row>
    <row r="14" spans="1:14" s="57" customFormat="1" ht="15" customHeight="1" x14ac:dyDescent="0.25">
      <c r="A14" s="70"/>
      <c r="B14" s="70" t="s">
        <v>162</v>
      </c>
      <c r="C14" s="70" t="s">
        <v>37</v>
      </c>
      <c r="D14" s="72">
        <v>1002.73</v>
      </c>
      <c r="E14" s="71">
        <v>1050</v>
      </c>
      <c r="F14" s="71">
        <v>0</v>
      </c>
      <c r="G14" s="72">
        <v>0</v>
      </c>
      <c r="H14" s="72">
        <v>0</v>
      </c>
      <c r="L14" s="81"/>
    </row>
    <row r="15" spans="1:14" s="57" customFormat="1" ht="15" customHeight="1" x14ac:dyDescent="0.25">
      <c r="A15" s="70"/>
      <c r="B15" s="70" t="s">
        <v>104</v>
      </c>
      <c r="C15" s="70" t="s">
        <v>105</v>
      </c>
      <c r="D15" s="72">
        <v>0</v>
      </c>
      <c r="E15" s="71">
        <v>0</v>
      </c>
      <c r="F15" s="71">
        <v>54709.83</v>
      </c>
      <c r="G15" s="72">
        <v>54709.83</v>
      </c>
      <c r="H15" s="72">
        <v>54709.83</v>
      </c>
    </row>
    <row r="16" spans="1:14" s="57" customFormat="1" ht="15" customHeight="1" x14ac:dyDescent="0.25">
      <c r="A16" s="70"/>
      <c r="B16" s="70" t="s">
        <v>160</v>
      </c>
      <c r="C16" s="70" t="s">
        <v>14</v>
      </c>
      <c r="D16" s="72">
        <v>0</v>
      </c>
      <c r="E16" s="71">
        <v>0</v>
      </c>
      <c r="F16" s="71">
        <v>54709.83</v>
      </c>
      <c r="G16" s="72">
        <v>54709.83</v>
      </c>
      <c r="H16" s="72">
        <v>54709.83</v>
      </c>
    </row>
    <row r="17" spans="1:8" s="57" customFormat="1" ht="15" customHeight="1" x14ac:dyDescent="0.25">
      <c r="A17" s="70"/>
      <c r="B17" s="70" t="s">
        <v>161</v>
      </c>
      <c r="C17" s="70" t="s">
        <v>23</v>
      </c>
      <c r="D17" s="72">
        <v>0</v>
      </c>
      <c r="E17" s="71">
        <v>0</v>
      </c>
      <c r="F17" s="71">
        <v>54709.83</v>
      </c>
      <c r="G17" s="72">
        <v>54709.83</v>
      </c>
      <c r="H17" s="72">
        <v>54709.83</v>
      </c>
    </row>
    <row r="18" spans="1:8" s="57" customFormat="1" ht="15" customHeight="1" x14ac:dyDescent="0.25">
      <c r="A18" s="70"/>
      <c r="B18" s="70" t="s">
        <v>162</v>
      </c>
      <c r="C18" s="70" t="s">
        <v>37</v>
      </c>
      <c r="D18" s="72">
        <v>0</v>
      </c>
      <c r="E18" s="71">
        <v>0</v>
      </c>
      <c r="F18" s="71">
        <v>0</v>
      </c>
      <c r="G18" s="72">
        <v>0</v>
      </c>
      <c r="H18" s="72">
        <v>0</v>
      </c>
    </row>
    <row r="19" spans="1:8" s="57" customFormat="1" ht="22.5" x14ac:dyDescent="0.25">
      <c r="A19" s="82"/>
      <c r="B19" s="82" t="s">
        <v>163</v>
      </c>
      <c r="C19" s="82" t="s">
        <v>164</v>
      </c>
      <c r="D19" s="83">
        <f>SUM(D21:D31)</f>
        <v>746.8</v>
      </c>
      <c r="E19" s="84">
        <v>0</v>
      </c>
      <c r="F19" s="84">
        <v>300</v>
      </c>
      <c r="G19" s="83">
        <v>300</v>
      </c>
      <c r="H19" s="83">
        <v>300</v>
      </c>
    </row>
    <row r="20" spans="1:8" s="57" customFormat="1" ht="15" customHeight="1" x14ac:dyDescent="0.25">
      <c r="A20" s="70"/>
      <c r="B20" s="70" t="s">
        <v>81</v>
      </c>
      <c r="C20" s="70" t="s">
        <v>82</v>
      </c>
      <c r="D20" s="72">
        <f>+D24</f>
        <v>746.8</v>
      </c>
      <c r="E20" s="71">
        <v>0</v>
      </c>
      <c r="F20" s="71">
        <v>0</v>
      </c>
      <c r="G20" s="72">
        <v>0</v>
      </c>
      <c r="H20" s="72">
        <v>0</v>
      </c>
    </row>
    <row r="21" spans="1:8" s="57" customFormat="1" ht="15" customHeight="1" x14ac:dyDescent="0.25">
      <c r="A21" s="70"/>
      <c r="B21" s="70" t="s">
        <v>160</v>
      </c>
      <c r="C21" s="70" t="s">
        <v>14</v>
      </c>
      <c r="D21" s="72">
        <v>0</v>
      </c>
      <c r="E21" s="71">
        <v>0</v>
      </c>
      <c r="F21" s="71">
        <v>0</v>
      </c>
      <c r="G21" s="72">
        <v>0</v>
      </c>
      <c r="H21" s="72">
        <v>0</v>
      </c>
    </row>
    <row r="22" spans="1:8" s="57" customFormat="1" ht="15" customHeight="1" x14ac:dyDescent="0.25">
      <c r="A22" s="70"/>
      <c r="B22" s="70" t="s">
        <v>161</v>
      </c>
      <c r="C22" s="70" t="s">
        <v>23</v>
      </c>
      <c r="D22" s="72">
        <v>0</v>
      </c>
      <c r="E22" s="71">
        <v>0</v>
      </c>
      <c r="F22" s="71">
        <v>0</v>
      </c>
      <c r="G22" s="72">
        <v>0</v>
      </c>
      <c r="H22" s="72">
        <v>0</v>
      </c>
    </row>
    <row r="23" spans="1:8" s="57" customFormat="1" ht="15" customHeight="1" x14ac:dyDescent="0.25">
      <c r="A23" s="70"/>
      <c r="B23" s="70" t="s">
        <v>165</v>
      </c>
      <c r="C23" s="70" t="s">
        <v>16</v>
      </c>
      <c r="D23" s="72">
        <v>0</v>
      </c>
      <c r="E23" s="71">
        <v>0</v>
      </c>
      <c r="F23" s="71">
        <v>0</v>
      </c>
      <c r="G23" s="72">
        <v>0</v>
      </c>
      <c r="H23" s="72">
        <v>0</v>
      </c>
    </row>
    <row r="24" spans="1:8" s="57" customFormat="1" ht="15" customHeight="1" x14ac:dyDescent="0.25">
      <c r="A24" s="70"/>
      <c r="B24" s="70" t="s">
        <v>166</v>
      </c>
      <c r="C24" s="70" t="s">
        <v>35</v>
      </c>
      <c r="D24" s="72">
        <v>746.8</v>
      </c>
      <c r="E24" s="71">
        <v>0</v>
      </c>
      <c r="F24" s="71">
        <v>0</v>
      </c>
      <c r="G24" s="72">
        <v>0</v>
      </c>
      <c r="H24" s="72">
        <v>0</v>
      </c>
    </row>
    <row r="25" spans="1:8" s="57" customFormat="1" x14ac:dyDescent="0.25">
      <c r="A25" s="70"/>
      <c r="B25" s="70" t="s">
        <v>167</v>
      </c>
      <c r="C25" s="70" t="s">
        <v>168</v>
      </c>
      <c r="D25" s="72">
        <v>0</v>
      </c>
      <c r="E25" s="71">
        <v>0</v>
      </c>
      <c r="F25" s="71">
        <v>0</v>
      </c>
      <c r="G25" s="72">
        <v>0</v>
      </c>
      <c r="H25" s="72">
        <v>0</v>
      </c>
    </row>
    <row r="26" spans="1:8" s="57" customFormat="1" ht="15" customHeight="1" x14ac:dyDescent="0.25">
      <c r="A26" s="70"/>
      <c r="B26" s="70" t="s">
        <v>104</v>
      </c>
      <c r="C26" s="70" t="s">
        <v>105</v>
      </c>
      <c r="D26" s="72">
        <v>0</v>
      </c>
      <c r="E26" s="71">
        <v>0</v>
      </c>
      <c r="F26" s="71">
        <v>300</v>
      </c>
      <c r="G26" s="72">
        <v>300</v>
      </c>
      <c r="H26" s="72">
        <v>300</v>
      </c>
    </row>
    <row r="27" spans="1:8" s="57" customFormat="1" x14ac:dyDescent="0.25">
      <c r="A27" s="70"/>
      <c r="B27" s="70" t="s">
        <v>160</v>
      </c>
      <c r="C27" s="70" t="s">
        <v>14</v>
      </c>
      <c r="D27" s="72">
        <v>0</v>
      </c>
      <c r="E27" s="71">
        <v>0</v>
      </c>
      <c r="F27" s="71">
        <v>300</v>
      </c>
      <c r="G27" s="72">
        <v>300</v>
      </c>
      <c r="H27" s="72">
        <v>300</v>
      </c>
    </row>
    <row r="28" spans="1:8" s="57" customFormat="1" ht="15" customHeight="1" x14ac:dyDescent="0.25">
      <c r="A28" s="70"/>
      <c r="B28" s="70" t="s">
        <v>161</v>
      </c>
      <c r="C28" s="70" t="s">
        <v>23</v>
      </c>
      <c r="D28" s="72">
        <v>0</v>
      </c>
      <c r="E28" s="71">
        <v>0</v>
      </c>
      <c r="F28" s="71">
        <v>300</v>
      </c>
      <c r="G28" s="72">
        <v>300</v>
      </c>
      <c r="H28" s="72">
        <v>300</v>
      </c>
    </row>
    <row r="29" spans="1:8" s="57" customFormat="1" ht="15" customHeight="1" x14ac:dyDescent="0.25">
      <c r="A29" s="70"/>
      <c r="B29" s="70" t="s">
        <v>165</v>
      </c>
      <c r="C29" s="70" t="s">
        <v>16</v>
      </c>
      <c r="D29" s="72">
        <v>0</v>
      </c>
      <c r="E29" s="71">
        <v>0</v>
      </c>
      <c r="F29" s="71">
        <v>0</v>
      </c>
      <c r="G29" s="72">
        <v>0</v>
      </c>
      <c r="H29" s="72">
        <v>0</v>
      </c>
    </row>
    <row r="30" spans="1:8" s="57" customFormat="1" ht="15" customHeight="1" x14ac:dyDescent="0.25">
      <c r="A30" s="70"/>
      <c r="B30" s="70" t="s">
        <v>166</v>
      </c>
      <c r="C30" s="70" t="s">
        <v>35</v>
      </c>
      <c r="D30" s="72">
        <v>0</v>
      </c>
      <c r="E30" s="71">
        <v>0</v>
      </c>
      <c r="F30" s="71">
        <v>0</v>
      </c>
      <c r="G30" s="72">
        <v>0</v>
      </c>
      <c r="H30" s="72">
        <v>0</v>
      </c>
    </row>
    <row r="31" spans="1:8" s="57" customFormat="1" x14ac:dyDescent="0.25">
      <c r="A31" s="70"/>
      <c r="B31" s="70" t="s">
        <v>167</v>
      </c>
      <c r="C31" s="70" t="s">
        <v>168</v>
      </c>
      <c r="D31" s="72">
        <v>0</v>
      </c>
      <c r="E31" s="71">
        <v>0</v>
      </c>
      <c r="F31" s="71">
        <v>0</v>
      </c>
      <c r="G31" s="72">
        <v>0</v>
      </c>
      <c r="H31" s="72">
        <v>0</v>
      </c>
    </row>
    <row r="32" spans="1:8" s="57" customFormat="1" ht="30.75" customHeight="1" x14ac:dyDescent="0.25">
      <c r="A32" s="82"/>
      <c r="B32" s="82" t="s">
        <v>169</v>
      </c>
      <c r="C32" s="82" t="s">
        <v>170</v>
      </c>
      <c r="D32" s="83">
        <v>0</v>
      </c>
      <c r="E32" s="84">
        <v>0</v>
      </c>
      <c r="F32" s="84">
        <v>0</v>
      </c>
      <c r="G32" s="83">
        <v>0</v>
      </c>
      <c r="H32" s="83">
        <v>0</v>
      </c>
    </row>
    <row r="33" spans="1:8" s="57" customFormat="1" ht="15" customHeight="1" x14ac:dyDescent="0.25">
      <c r="A33" s="70"/>
      <c r="B33" s="70" t="s">
        <v>81</v>
      </c>
      <c r="C33" s="70" t="s">
        <v>82</v>
      </c>
      <c r="D33" s="72">
        <v>0</v>
      </c>
      <c r="E33" s="71">
        <v>0</v>
      </c>
      <c r="F33" s="71">
        <v>0</v>
      </c>
      <c r="G33" s="72">
        <v>0</v>
      </c>
      <c r="H33" s="72">
        <v>0</v>
      </c>
    </row>
    <row r="34" spans="1:8" s="57" customFormat="1" x14ac:dyDescent="0.25">
      <c r="A34" s="70"/>
      <c r="B34" s="70" t="s">
        <v>165</v>
      </c>
      <c r="C34" s="70" t="s">
        <v>16</v>
      </c>
      <c r="D34" s="72">
        <v>0</v>
      </c>
      <c r="E34" s="71">
        <v>0</v>
      </c>
      <c r="F34" s="71">
        <v>0</v>
      </c>
      <c r="G34" s="72">
        <v>0</v>
      </c>
      <c r="H34" s="72">
        <v>0</v>
      </c>
    </row>
    <row r="35" spans="1:8" s="57" customFormat="1" ht="15" customHeight="1" x14ac:dyDescent="0.25">
      <c r="A35" s="70"/>
      <c r="B35" s="70" t="s">
        <v>166</v>
      </c>
      <c r="C35" s="70" t="s">
        <v>35</v>
      </c>
      <c r="D35" s="72">
        <v>0</v>
      </c>
      <c r="E35" s="71">
        <v>0</v>
      </c>
      <c r="F35" s="71">
        <v>0</v>
      </c>
      <c r="G35" s="72">
        <v>0</v>
      </c>
      <c r="H35" s="72">
        <v>0</v>
      </c>
    </row>
    <row r="36" spans="1:8" s="57" customFormat="1" x14ac:dyDescent="0.25">
      <c r="A36" s="70"/>
      <c r="B36" s="70" t="s">
        <v>104</v>
      </c>
      <c r="C36" s="70" t="s">
        <v>105</v>
      </c>
      <c r="D36" s="72">
        <v>0</v>
      </c>
      <c r="E36" s="71">
        <v>0</v>
      </c>
      <c r="F36" s="71">
        <v>0</v>
      </c>
      <c r="G36" s="72">
        <v>0</v>
      </c>
      <c r="H36" s="72">
        <v>0</v>
      </c>
    </row>
    <row r="37" spans="1:8" s="57" customFormat="1" x14ac:dyDescent="0.25">
      <c r="A37" s="70"/>
      <c r="B37" s="70" t="s">
        <v>165</v>
      </c>
      <c r="C37" s="70" t="s">
        <v>16</v>
      </c>
      <c r="D37" s="72">
        <v>0</v>
      </c>
      <c r="E37" s="71">
        <v>0</v>
      </c>
      <c r="F37" s="71">
        <v>0</v>
      </c>
      <c r="G37" s="72">
        <v>0</v>
      </c>
      <c r="H37" s="72">
        <v>0</v>
      </c>
    </row>
    <row r="38" spans="1:8" s="57" customFormat="1" ht="15" customHeight="1" x14ac:dyDescent="0.25">
      <c r="A38" s="70"/>
      <c r="B38" s="70" t="s">
        <v>166</v>
      </c>
      <c r="C38" s="70" t="s">
        <v>35</v>
      </c>
      <c r="D38" s="72">
        <v>0</v>
      </c>
      <c r="E38" s="71">
        <v>0</v>
      </c>
      <c r="F38" s="71">
        <v>0</v>
      </c>
      <c r="G38" s="72">
        <v>0</v>
      </c>
      <c r="H38" s="72">
        <v>0</v>
      </c>
    </row>
    <row r="39" spans="1:8" s="57" customFormat="1" ht="22.5" customHeight="1" x14ac:dyDescent="0.25">
      <c r="A39" s="82"/>
      <c r="B39" s="82" t="s">
        <v>171</v>
      </c>
      <c r="C39" s="82" t="s">
        <v>172</v>
      </c>
      <c r="D39" s="83">
        <f>+D40+D49+D110+D115+D119+D125+D130+D154+D160</f>
        <v>1904457.4100000001</v>
      </c>
      <c r="E39" s="84">
        <f>+E40+E49+E110+E115+E119+E125+E130+E154</f>
        <v>2289446.38</v>
      </c>
      <c r="F39" s="84">
        <v>2750139.52</v>
      </c>
      <c r="G39" s="83">
        <v>2695510.72</v>
      </c>
      <c r="H39" s="83">
        <v>2597765.5499999998</v>
      </c>
    </row>
    <row r="40" spans="1:8" s="57" customFormat="1" ht="21" customHeight="1" x14ac:dyDescent="0.25">
      <c r="A40" s="82"/>
      <c r="B40" s="82" t="s">
        <v>173</v>
      </c>
      <c r="C40" s="82" t="s">
        <v>174</v>
      </c>
      <c r="D40" s="83">
        <f>+D41</f>
        <v>131142.59999999998</v>
      </c>
      <c r="E40" s="84">
        <f>+E41</f>
        <v>27855.5</v>
      </c>
      <c r="F40" s="84">
        <v>62346.5</v>
      </c>
      <c r="G40" s="83">
        <v>62346.5</v>
      </c>
      <c r="H40" s="83">
        <v>62346.5</v>
      </c>
    </row>
    <row r="41" spans="1:8" s="57" customFormat="1" ht="15" customHeight="1" x14ac:dyDescent="0.25">
      <c r="A41" s="70"/>
      <c r="B41" s="70" t="s">
        <v>80</v>
      </c>
      <c r="C41" s="70" t="s">
        <v>79</v>
      </c>
      <c r="D41" s="72">
        <f>+D42+D46</f>
        <v>131142.59999999998</v>
      </c>
      <c r="E41" s="71">
        <f>+E42+E46</f>
        <v>27855.5</v>
      </c>
      <c r="F41" s="71">
        <v>62346.5</v>
      </c>
      <c r="G41" s="72">
        <v>62346.5</v>
      </c>
      <c r="H41" s="72">
        <v>62346.5</v>
      </c>
    </row>
    <row r="42" spans="1:8" s="57" customFormat="1" ht="15" customHeight="1" x14ac:dyDescent="0.25">
      <c r="A42" s="70"/>
      <c r="B42" s="70" t="s">
        <v>160</v>
      </c>
      <c r="C42" s="70" t="s">
        <v>14</v>
      </c>
      <c r="D42" s="72">
        <f>+D43+D44+D45</f>
        <v>128277.09999999999</v>
      </c>
      <c r="E42" s="71">
        <f>+E43+E44+E45</f>
        <v>18103.5</v>
      </c>
      <c r="F42" s="71">
        <v>62346.5</v>
      </c>
      <c r="G42" s="72">
        <v>62346.5</v>
      </c>
      <c r="H42" s="72">
        <v>62346.5</v>
      </c>
    </row>
    <row r="43" spans="1:8" s="57" customFormat="1" ht="15" customHeight="1" x14ac:dyDescent="0.25">
      <c r="A43" s="70"/>
      <c r="B43" s="70" t="s">
        <v>175</v>
      </c>
      <c r="C43" s="70" t="s">
        <v>15</v>
      </c>
      <c r="D43" s="72">
        <f>29612.68+38373.97</f>
        <v>67986.649999999994</v>
      </c>
      <c r="E43" s="71">
        <v>0</v>
      </c>
      <c r="F43" s="71">
        <v>120</v>
      </c>
      <c r="G43" s="72">
        <v>120</v>
      </c>
      <c r="H43" s="72">
        <v>120</v>
      </c>
    </row>
    <row r="44" spans="1:8" s="57" customFormat="1" ht="15" customHeight="1" x14ac:dyDescent="0.25">
      <c r="A44" s="70"/>
      <c r="B44" s="70" t="s">
        <v>161</v>
      </c>
      <c r="C44" s="70" t="s">
        <v>23</v>
      </c>
      <c r="D44" s="72">
        <f>48338.31+2646.27+1713.87</f>
        <v>52698.45</v>
      </c>
      <c r="E44" s="71">
        <v>17773.5</v>
      </c>
      <c r="F44" s="71">
        <v>57676.5</v>
      </c>
      <c r="G44" s="72">
        <v>57676.5</v>
      </c>
      <c r="H44" s="72">
        <v>57676.5</v>
      </c>
    </row>
    <row r="45" spans="1:8" s="57" customFormat="1" ht="15" customHeight="1" x14ac:dyDescent="0.25">
      <c r="A45" s="70"/>
      <c r="B45" s="70" t="s">
        <v>176</v>
      </c>
      <c r="C45" s="70" t="s">
        <v>38</v>
      </c>
      <c r="D45" s="72">
        <v>7592</v>
      </c>
      <c r="E45" s="71">
        <v>330</v>
      </c>
      <c r="F45" s="71">
        <v>4550</v>
      </c>
      <c r="G45" s="72">
        <v>4550</v>
      </c>
      <c r="H45" s="72">
        <v>4550</v>
      </c>
    </row>
    <row r="46" spans="1:8" s="57" customFormat="1" x14ac:dyDescent="0.25">
      <c r="A46" s="70"/>
      <c r="B46" s="70" t="s">
        <v>165</v>
      </c>
      <c r="C46" s="70" t="s">
        <v>16</v>
      </c>
      <c r="D46" s="72">
        <f>+D47+D48</f>
        <v>2865.5</v>
      </c>
      <c r="E46" s="71">
        <f>+E47+E48</f>
        <v>9752</v>
      </c>
      <c r="F46" s="71">
        <v>0</v>
      </c>
      <c r="G46" s="72">
        <v>0</v>
      </c>
      <c r="H46" s="72">
        <v>0</v>
      </c>
    </row>
    <row r="47" spans="1:8" s="57" customFormat="1" ht="15" customHeight="1" x14ac:dyDescent="0.25">
      <c r="A47" s="70"/>
      <c r="B47" s="70" t="s">
        <v>177</v>
      </c>
      <c r="C47" s="70" t="s">
        <v>56</v>
      </c>
      <c r="D47" s="72">
        <v>297.5</v>
      </c>
      <c r="E47" s="71">
        <v>9752</v>
      </c>
      <c r="F47" s="71">
        <v>0</v>
      </c>
      <c r="G47" s="72">
        <v>0</v>
      </c>
      <c r="H47" s="72">
        <v>0</v>
      </c>
    </row>
    <row r="48" spans="1:8" s="57" customFormat="1" ht="15" customHeight="1" x14ac:dyDescent="0.25">
      <c r="A48" s="70"/>
      <c r="B48" s="70" t="s">
        <v>166</v>
      </c>
      <c r="C48" s="70" t="s">
        <v>35</v>
      </c>
      <c r="D48" s="72">
        <v>2568</v>
      </c>
      <c r="E48" s="71">
        <v>0</v>
      </c>
      <c r="F48" s="71">
        <v>0</v>
      </c>
      <c r="G48" s="72">
        <v>0</v>
      </c>
      <c r="H48" s="72">
        <v>0</v>
      </c>
    </row>
    <row r="49" spans="1:8" s="57" customFormat="1" ht="36.75" customHeight="1" x14ac:dyDescent="0.25">
      <c r="A49" s="82"/>
      <c r="B49" s="82" t="s">
        <v>178</v>
      </c>
      <c r="C49" s="82" t="s">
        <v>179</v>
      </c>
      <c r="D49" s="83">
        <f>+D50+D56+D59+D68+D78+D85+D93+D104</f>
        <v>1709350.8</v>
      </c>
      <c r="E49" s="84">
        <f>+E50+E56+E59+E68+E85+E104</f>
        <v>2098001</v>
      </c>
      <c r="F49" s="84">
        <v>2464560</v>
      </c>
      <c r="G49" s="83">
        <v>2464560</v>
      </c>
      <c r="H49" s="83">
        <v>2464560</v>
      </c>
    </row>
    <row r="50" spans="1:8" s="57" customFormat="1" ht="15" customHeight="1" x14ac:dyDescent="0.25">
      <c r="A50" s="70"/>
      <c r="B50" s="70" t="s">
        <v>92</v>
      </c>
      <c r="C50" s="70" t="s">
        <v>91</v>
      </c>
      <c r="D50" s="72">
        <f>+D51+D54</f>
        <v>1671.22</v>
      </c>
      <c r="E50" s="71">
        <f>+E51+E54</f>
        <v>68421</v>
      </c>
      <c r="F50" s="71">
        <v>84420</v>
      </c>
      <c r="G50" s="72">
        <v>84420</v>
      </c>
      <c r="H50" s="72">
        <v>84420</v>
      </c>
    </row>
    <row r="51" spans="1:8" s="57" customFormat="1" ht="15" customHeight="1" x14ac:dyDescent="0.25">
      <c r="A51" s="70"/>
      <c r="B51" s="70" t="s">
        <v>160</v>
      </c>
      <c r="C51" s="70" t="s">
        <v>14</v>
      </c>
      <c r="D51" s="72">
        <f>+D52+D53</f>
        <v>1227.46</v>
      </c>
      <c r="E51" s="71">
        <f>+E52+E53</f>
        <v>67921</v>
      </c>
      <c r="F51" s="71">
        <v>84420</v>
      </c>
      <c r="G51" s="72">
        <v>84420</v>
      </c>
      <c r="H51" s="72">
        <v>84420</v>
      </c>
    </row>
    <row r="52" spans="1:8" s="57" customFormat="1" x14ac:dyDescent="0.25">
      <c r="A52" s="70"/>
      <c r="B52" s="70" t="s">
        <v>175</v>
      </c>
      <c r="C52" s="70" t="s">
        <v>15</v>
      </c>
      <c r="D52" s="72">
        <v>0</v>
      </c>
      <c r="E52" s="71">
        <v>62600</v>
      </c>
      <c r="F52" s="71">
        <v>73600</v>
      </c>
      <c r="G52" s="72">
        <v>73600</v>
      </c>
      <c r="H52" s="72">
        <v>73600</v>
      </c>
    </row>
    <row r="53" spans="1:8" s="57" customFormat="1" ht="15" customHeight="1" x14ac:dyDescent="0.25">
      <c r="A53" s="70"/>
      <c r="B53" s="70" t="s">
        <v>161</v>
      </c>
      <c r="C53" s="70" t="s">
        <v>23</v>
      </c>
      <c r="D53" s="72">
        <v>1227.46</v>
      </c>
      <c r="E53" s="71">
        <v>5321</v>
      </c>
      <c r="F53" s="71">
        <v>10820</v>
      </c>
      <c r="G53" s="72">
        <v>10820</v>
      </c>
      <c r="H53" s="72">
        <v>10820</v>
      </c>
    </row>
    <row r="54" spans="1:8" s="57" customFormat="1" x14ac:dyDescent="0.25">
      <c r="A54" s="70"/>
      <c r="B54" s="70" t="s">
        <v>165</v>
      </c>
      <c r="C54" s="70" t="s">
        <v>16</v>
      </c>
      <c r="D54" s="72">
        <f>+D55</f>
        <v>443.76</v>
      </c>
      <c r="E54" s="71">
        <v>500</v>
      </c>
      <c r="F54" s="71">
        <v>0</v>
      </c>
      <c r="G54" s="72">
        <v>0</v>
      </c>
      <c r="H54" s="72">
        <v>0</v>
      </c>
    </row>
    <row r="55" spans="1:8" s="57" customFormat="1" ht="15" customHeight="1" x14ac:dyDescent="0.25">
      <c r="A55" s="70"/>
      <c r="B55" s="70" t="s">
        <v>166</v>
      </c>
      <c r="C55" s="70" t="s">
        <v>35</v>
      </c>
      <c r="D55" s="72">
        <v>443.76</v>
      </c>
      <c r="E55" s="71">
        <v>500</v>
      </c>
      <c r="F55" s="71">
        <v>0</v>
      </c>
      <c r="G55" s="72">
        <v>0</v>
      </c>
      <c r="H55" s="72">
        <v>0</v>
      </c>
    </row>
    <row r="56" spans="1:8" s="57" customFormat="1" ht="15" customHeight="1" x14ac:dyDescent="0.25">
      <c r="A56" s="89"/>
      <c r="B56" s="89" t="s">
        <v>98</v>
      </c>
      <c r="C56" s="89" t="s">
        <v>97</v>
      </c>
      <c r="D56" s="90">
        <f>+D57</f>
        <v>2382</v>
      </c>
      <c r="E56" s="91">
        <v>2800</v>
      </c>
      <c r="F56" s="91">
        <v>0</v>
      </c>
      <c r="G56" s="90">
        <v>0</v>
      </c>
      <c r="H56" s="90">
        <v>0</v>
      </c>
    </row>
    <row r="57" spans="1:8" s="57" customFormat="1" ht="15" customHeight="1" x14ac:dyDescent="0.25">
      <c r="A57" s="70"/>
      <c r="B57" s="70" t="s">
        <v>160</v>
      </c>
      <c r="C57" s="70" t="s">
        <v>14</v>
      </c>
      <c r="D57" s="72">
        <f>+D58</f>
        <v>2382</v>
      </c>
      <c r="E57" s="71">
        <v>2800</v>
      </c>
      <c r="F57" s="71">
        <v>0</v>
      </c>
      <c r="G57" s="72">
        <v>0</v>
      </c>
      <c r="H57" s="72">
        <v>0</v>
      </c>
    </row>
    <row r="58" spans="1:8" s="57" customFormat="1" ht="15" customHeight="1" x14ac:dyDescent="0.25">
      <c r="A58" s="70"/>
      <c r="B58" s="70" t="s">
        <v>161</v>
      </c>
      <c r="C58" s="70" t="s">
        <v>23</v>
      </c>
      <c r="D58" s="72">
        <v>2382</v>
      </c>
      <c r="E58" s="71">
        <v>2800</v>
      </c>
      <c r="F58" s="71">
        <v>0</v>
      </c>
      <c r="G58" s="72">
        <v>0</v>
      </c>
      <c r="H58" s="72">
        <v>0</v>
      </c>
    </row>
    <row r="59" spans="1:8" s="57" customFormat="1" x14ac:dyDescent="0.25">
      <c r="A59" s="89"/>
      <c r="B59" s="89" t="s">
        <v>104</v>
      </c>
      <c r="C59" s="89" t="s">
        <v>105</v>
      </c>
      <c r="D59" s="90">
        <v>0</v>
      </c>
      <c r="E59" s="91">
        <v>0</v>
      </c>
      <c r="F59" s="91">
        <v>2367640</v>
      </c>
      <c r="G59" s="90">
        <v>2367640</v>
      </c>
      <c r="H59" s="90">
        <v>2367640</v>
      </c>
    </row>
    <row r="60" spans="1:8" s="57" customFormat="1" x14ac:dyDescent="0.25">
      <c r="A60" s="70"/>
      <c r="B60" s="70" t="s">
        <v>160</v>
      </c>
      <c r="C60" s="70" t="s">
        <v>14</v>
      </c>
      <c r="D60" s="72">
        <v>0</v>
      </c>
      <c r="E60" s="71">
        <v>0</v>
      </c>
      <c r="F60" s="71">
        <v>2184640</v>
      </c>
      <c r="G60" s="72">
        <v>2184640</v>
      </c>
      <c r="H60" s="72">
        <v>2184640</v>
      </c>
    </row>
    <row r="61" spans="1:8" s="57" customFormat="1" x14ac:dyDescent="0.25">
      <c r="A61" s="70"/>
      <c r="B61" s="70" t="s">
        <v>175</v>
      </c>
      <c r="C61" s="70" t="s">
        <v>15</v>
      </c>
      <c r="D61" s="72">
        <v>0</v>
      </c>
      <c r="E61" s="71">
        <v>0</v>
      </c>
      <c r="F61" s="71">
        <v>1805560</v>
      </c>
      <c r="G61" s="72">
        <v>1805560</v>
      </c>
      <c r="H61" s="72">
        <v>1805560</v>
      </c>
    </row>
    <row r="62" spans="1:8" s="57" customFormat="1" x14ac:dyDescent="0.25">
      <c r="A62" s="70"/>
      <c r="B62" s="70" t="s">
        <v>161</v>
      </c>
      <c r="C62" s="70" t="s">
        <v>23</v>
      </c>
      <c r="D62" s="72">
        <v>0</v>
      </c>
      <c r="E62" s="71">
        <v>0</v>
      </c>
      <c r="F62" s="71">
        <v>232930</v>
      </c>
      <c r="G62" s="72">
        <v>232930</v>
      </c>
      <c r="H62" s="72">
        <v>232930</v>
      </c>
    </row>
    <row r="63" spans="1:8" s="57" customFormat="1" ht="22.5" x14ac:dyDescent="0.25">
      <c r="A63" s="70"/>
      <c r="B63" s="70" t="s">
        <v>176</v>
      </c>
      <c r="C63" s="70" t="s">
        <v>38</v>
      </c>
      <c r="D63" s="72">
        <v>0</v>
      </c>
      <c r="E63" s="71">
        <v>0</v>
      </c>
      <c r="F63" s="71">
        <v>146000</v>
      </c>
      <c r="G63" s="72">
        <v>146000</v>
      </c>
      <c r="H63" s="72">
        <v>146000</v>
      </c>
    </row>
    <row r="64" spans="1:8" s="57" customFormat="1" ht="22.5" x14ac:dyDescent="0.25">
      <c r="A64" s="70"/>
      <c r="B64" s="70" t="s">
        <v>180</v>
      </c>
      <c r="C64" s="70" t="s">
        <v>77</v>
      </c>
      <c r="D64" s="72">
        <v>0</v>
      </c>
      <c r="E64" s="71">
        <v>0</v>
      </c>
      <c r="F64" s="71">
        <v>150</v>
      </c>
      <c r="G64" s="72">
        <v>150</v>
      </c>
      <c r="H64" s="72">
        <v>150</v>
      </c>
    </row>
    <row r="65" spans="1:10" s="57" customFormat="1" x14ac:dyDescent="0.25">
      <c r="A65" s="70"/>
      <c r="B65" s="70" t="s">
        <v>165</v>
      </c>
      <c r="C65" s="70" t="s">
        <v>16</v>
      </c>
      <c r="D65" s="72">
        <v>0</v>
      </c>
      <c r="E65" s="71">
        <v>0</v>
      </c>
      <c r="F65" s="71">
        <v>2000</v>
      </c>
      <c r="G65" s="72">
        <v>2000</v>
      </c>
      <c r="H65" s="72">
        <v>2000</v>
      </c>
    </row>
    <row r="66" spans="1:10" s="57" customFormat="1" x14ac:dyDescent="0.25">
      <c r="A66" s="70"/>
      <c r="B66" s="70" t="s">
        <v>177</v>
      </c>
      <c r="C66" s="70" t="s">
        <v>56</v>
      </c>
      <c r="D66" s="72">
        <v>0</v>
      </c>
      <c r="E66" s="71">
        <v>0</v>
      </c>
      <c r="F66" s="71">
        <v>0</v>
      </c>
      <c r="G66" s="72">
        <v>0</v>
      </c>
      <c r="H66" s="72">
        <v>0</v>
      </c>
    </row>
    <row r="67" spans="1:10" s="57" customFormat="1" ht="15.75" customHeight="1" x14ac:dyDescent="0.25">
      <c r="A67" s="70"/>
      <c r="B67" s="70" t="s">
        <v>166</v>
      </c>
      <c r="C67" s="70" t="s">
        <v>35</v>
      </c>
      <c r="D67" s="72">
        <v>0</v>
      </c>
      <c r="E67" s="71">
        <v>0</v>
      </c>
      <c r="F67" s="71">
        <v>2000</v>
      </c>
      <c r="G67" s="72">
        <v>2000</v>
      </c>
      <c r="H67" s="72">
        <v>2000</v>
      </c>
    </row>
    <row r="68" spans="1:10" s="57" customFormat="1" x14ac:dyDescent="0.25">
      <c r="A68" s="89"/>
      <c r="B68" s="89" t="s">
        <v>109</v>
      </c>
      <c r="C68" s="89" t="s">
        <v>110</v>
      </c>
      <c r="D68" s="90">
        <f>+D70+D75</f>
        <v>1670222.57</v>
      </c>
      <c r="E68" s="91">
        <f>+E70+E75</f>
        <v>2011904</v>
      </c>
      <c r="F68" s="91">
        <v>0</v>
      </c>
      <c r="G68" s="90">
        <v>0</v>
      </c>
      <c r="H68" s="90">
        <v>0</v>
      </c>
    </row>
    <row r="69" spans="1:10" s="57" customFormat="1" x14ac:dyDescent="0.25">
      <c r="A69" s="89"/>
      <c r="B69" s="89" t="s">
        <v>109</v>
      </c>
      <c r="C69" s="89" t="s">
        <v>111</v>
      </c>
      <c r="D69" s="90">
        <v>0</v>
      </c>
      <c r="E69" s="91">
        <v>0</v>
      </c>
      <c r="F69" s="91">
        <v>11000</v>
      </c>
      <c r="G69" s="90">
        <v>11000</v>
      </c>
      <c r="H69" s="90">
        <v>11000</v>
      </c>
    </row>
    <row r="70" spans="1:10" s="57" customFormat="1" x14ac:dyDescent="0.25">
      <c r="A70" s="70"/>
      <c r="B70" s="70" t="s">
        <v>160</v>
      </c>
      <c r="C70" s="70" t="s">
        <v>14</v>
      </c>
      <c r="D70" s="72">
        <f>+D71+D72+D73+D74</f>
        <v>1669249.97</v>
      </c>
      <c r="E70" s="71">
        <v>2011204</v>
      </c>
      <c r="F70" s="71">
        <v>10000</v>
      </c>
      <c r="G70" s="72">
        <v>10000</v>
      </c>
      <c r="H70" s="72">
        <v>10000</v>
      </c>
      <c r="J70" s="85"/>
    </row>
    <row r="71" spans="1:10" s="57" customFormat="1" x14ac:dyDescent="0.25">
      <c r="A71" s="70"/>
      <c r="B71" s="70" t="s">
        <v>175</v>
      </c>
      <c r="C71" s="70" t="s">
        <v>15</v>
      </c>
      <c r="D71" s="72">
        <f>1370890.04+15970.49</f>
        <v>1386860.53</v>
      </c>
      <c r="E71" s="71">
        <v>1697500</v>
      </c>
      <c r="F71" s="71">
        <v>0</v>
      </c>
      <c r="G71" s="72">
        <v>0</v>
      </c>
      <c r="H71" s="72">
        <v>0</v>
      </c>
    </row>
    <row r="72" spans="1:10" s="57" customFormat="1" x14ac:dyDescent="0.25">
      <c r="A72" s="70"/>
      <c r="B72" s="70" t="s">
        <v>161</v>
      </c>
      <c r="C72" s="70" t="s">
        <v>23</v>
      </c>
      <c r="D72" s="72">
        <f>6006.8+53273.25+84978.51+3464.47</f>
        <v>147723.03</v>
      </c>
      <c r="E72" s="71">
        <v>192404</v>
      </c>
      <c r="F72" s="71">
        <v>0</v>
      </c>
      <c r="G72" s="72">
        <v>0</v>
      </c>
      <c r="H72" s="72">
        <v>0</v>
      </c>
    </row>
    <row r="73" spans="1:10" s="57" customFormat="1" ht="22.5" x14ac:dyDescent="0.25">
      <c r="A73" s="70"/>
      <c r="B73" s="70" t="s">
        <v>176</v>
      </c>
      <c r="C73" s="70" t="s">
        <v>38</v>
      </c>
      <c r="D73" s="72">
        <f>1201.2+133465.21</f>
        <v>134666.41</v>
      </c>
      <c r="E73" s="71">
        <v>121000</v>
      </c>
      <c r="F73" s="71">
        <v>10000</v>
      </c>
      <c r="G73" s="72">
        <v>10000</v>
      </c>
      <c r="H73" s="72">
        <v>10000</v>
      </c>
    </row>
    <row r="74" spans="1:10" s="57" customFormat="1" ht="22.5" x14ac:dyDescent="0.25">
      <c r="A74" s="70"/>
      <c r="B74" s="70" t="s">
        <v>180</v>
      </c>
      <c r="C74" s="70" t="s">
        <v>77</v>
      </c>
      <c r="D74" s="72">
        <v>0</v>
      </c>
      <c r="E74" s="71">
        <v>300</v>
      </c>
      <c r="F74" s="71">
        <v>0</v>
      </c>
      <c r="G74" s="72">
        <v>0</v>
      </c>
      <c r="H74" s="72">
        <v>0</v>
      </c>
    </row>
    <row r="75" spans="1:10" s="57" customFormat="1" x14ac:dyDescent="0.25">
      <c r="A75" s="70"/>
      <c r="B75" s="70" t="s">
        <v>165</v>
      </c>
      <c r="C75" s="70" t="s">
        <v>16</v>
      </c>
      <c r="D75" s="72">
        <f>+D76+D77</f>
        <v>972.6</v>
      </c>
      <c r="E75" s="71">
        <v>700</v>
      </c>
      <c r="F75" s="71">
        <v>0</v>
      </c>
      <c r="G75" s="72">
        <v>0</v>
      </c>
      <c r="H75" s="72">
        <v>0</v>
      </c>
    </row>
    <row r="76" spans="1:10" s="57" customFormat="1" x14ac:dyDescent="0.25">
      <c r="A76" s="70"/>
      <c r="B76" s="70" t="s">
        <v>177</v>
      </c>
      <c r="C76" s="70" t="s">
        <v>56</v>
      </c>
      <c r="D76" s="72">
        <v>0</v>
      </c>
      <c r="E76" s="71">
        <v>0</v>
      </c>
      <c r="F76" s="71">
        <v>0</v>
      </c>
      <c r="G76" s="72">
        <v>0</v>
      </c>
      <c r="H76" s="72">
        <v>0</v>
      </c>
    </row>
    <row r="77" spans="1:10" s="57" customFormat="1" x14ac:dyDescent="0.25">
      <c r="A77" s="70"/>
      <c r="B77" s="70" t="s">
        <v>166</v>
      </c>
      <c r="C77" s="70" t="s">
        <v>35</v>
      </c>
      <c r="D77" s="72">
        <v>972.6</v>
      </c>
      <c r="E77" s="71">
        <v>700</v>
      </c>
      <c r="F77" s="71">
        <v>0</v>
      </c>
      <c r="G77" s="72">
        <v>0</v>
      </c>
      <c r="H77" s="72">
        <v>0</v>
      </c>
    </row>
    <row r="78" spans="1:10" s="57" customFormat="1" x14ac:dyDescent="0.25">
      <c r="A78" s="89"/>
      <c r="B78" s="89" t="s">
        <v>114</v>
      </c>
      <c r="C78" s="89" t="s">
        <v>115</v>
      </c>
      <c r="D78" s="90">
        <f>+D80+D83</f>
        <v>13784.35</v>
      </c>
      <c r="E78" s="91">
        <v>0</v>
      </c>
      <c r="F78" s="91">
        <v>0</v>
      </c>
      <c r="G78" s="90">
        <v>0</v>
      </c>
      <c r="H78" s="90">
        <v>0</v>
      </c>
    </row>
    <row r="79" spans="1:10" s="57" customFormat="1" x14ac:dyDescent="0.25">
      <c r="A79" s="89"/>
      <c r="B79" s="89" t="s">
        <v>114</v>
      </c>
      <c r="C79" s="89" t="s">
        <v>116</v>
      </c>
      <c r="D79" s="90">
        <v>0</v>
      </c>
      <c r="E79" s="91">
        <v>0</v>
      </c>
      <c r="F79" s="91">
        <v>0</v>
      </c>
      <c r="G79" s="90">
        <v>0</v>
      </c>
      <c r="H79" s="90">
        <v>0</v>
      </c>
    </row>
    <row r="80" spans="1:10" s="57" customFormat="1" x14ac:dyDescent="0.25">
      <c r="A80" s="70"/>
      <c r="B80" s="70" t="s">
        <v>160</v>
      </c>
      <c r="C80" s="70" t="s">
        <v>14</v>
      </c>
      <c r="D80" s="72">
        <f>+D81+D82</f>
        <v>9590.6</v>
      </c>
      <c r="E80" s="71">
        <v>0</v>
      </c>
      <c r="F80" s="71">
        <v>0</v>
      </c>
      <c r="G80" s="72">
        <v>0</v>
      </c>
      <c r="H80" s="72">
        <v>0</v>
      </c>
    </row>
    <row r="81" spans="1:8" s="57" customFormat="1" x14ac:dyDescent="0.25">
      <c r="A81" s="70"/>
      <c r="B81" s="70" t="s">
        <v>175</v>
      </c>
      <c r="C81" s="70" t="s">
        <v>15</v>
      </c>
      <c r="D81" s="72">
        <v>666.66</v>
      </c>
      <c r="E81" s="71">
        <v>0</v>
      </c>
      <c r="F81" s="71">
        <v>0</v>
      </c>
      <c r="G81" s="72">
        <v>0</v>
      </c>
      <c r="H81" s="72">
        <v>0</v>
      </c>
    </row>
    <row r="82" spans="1:8" s="57" customFormat="1" x14ac:dyDescent="0.25">
      <c r="A82" s="70"/>
      <c r="B82" s="70" t="s">
        <v>161</v>
      </c>
      <c r="C82" s="70" t="s">
        <v>23</v>
      </c>
      <c r="D82" s="72">
        <v>8923.94</v>
      </c>
      <c r="E82" s="71">
        <v>0</v>
      </c>
      <c r="F82" s="71">
        <v>0</v>
      </c>
      <c r="G82" s="72">
        <v>0</v>
      </c>
      <c r="H82" s="72">
        <v>0</v>
      </c>
    </row>
    <row r="83" spans="1:8" s="57" customFormat="1" x14ac:dyDescent="0.25">
      <c r="A83" s="70"/>
      <c r="B83" s="70" t="s">
        <v>165</v>
      </c>
      <c r="C83" s="70" t="s">
        <v>16</v>
      </c>
      <c r="D83" s="72">
        <f>+D84</f>
        <v>4193.75</v>
      </c>
      <c r="E83" s="71">
        <v>0</v>
      </c>
      <c r="F83" s="71">
        <v>0</v>
      </c>
      <c r="G83" s="72">
        <v>0</v>
      </c>
      <c r="H83" s="72">
        <v>0</v>
      </c>
    </row>
    <row r="84" spans="1:8" s="57" customFormat="1" x14ac:dyDescent="0.25">
      <c r="A84" s="70"/>
      <c r="B84" s="70" t="s">
        <v>166</v>
      </c>
      <c r="C84" s="70" t="s">
        <v>35</v>
      </c>
      <c r="D84" s="72">
        <v>4193.75</v>
      </c>
      <c r="E84" s="71">
        <v>0</v>
      </c>
      <c r="F84" s="71">
        <v>0</v>
      </c>
      <c r="G84" s="72">
        <v>0</v>
      </c>
      <c r="H84" s="72">
        <v>0</v>
      </c>
    </row>
    <row r="85" spans="1:8" s="57" customFormat="1" x14ac:dyDescent="0.25">
      <c r="A85" s="89"/>
      <c r="B85" s="89" t="s">
        <v>120</v>
      </c>
      <c r="C85" s="89" t="s">
        <v>121</v>
      </c>
      <c r="D85" s="90">
        <f>+D87</f>
        <v>18933.760000000002</v>
      </c>
      <c r="E85" s="91">
        <f>+E87</f>
        <v>10000</v>
      </c>
      <c r="F85" s="91">
        <v>0</v>
      </c>
      <c r="G85" s="90">
        <v>0</v>
      </c>
      <c r="H85" s="90">
        <v>0</v>
      </c>
    </row>
    <row r="86" spans="1:8" s="57" customFormat="1" x14ac:dyDescent="0.25">
      <c r="A86" s="89"/>
      <c r="B86" s="89" t="s">
        <v>120</v>
      </c>
      <c r="C86" s="89" t="s">
        <v>122</v>
      </c>
      <c r="D86" s="90">
        <v>0</v>
      </c>
      <c r="E86" s="91">
        <v>0</v>
      </c>
      <c r="F86" s="91">
        <v>0</v>
      </c>
      <c r="G86" s="90">
        <v>0</v>
      </c>
      <c r="H86" s="90">
        <v>0</v>
      </c>
    </row>
    <row r="87" spans="1:8" s="57" customFormat="1" x14ac:dyDescent="0.25">
      <c r="A87" s="70"/>
      <c r="B87" s="70" t="s">
        <v>160</v>
      </c>
      <c r="C87" s="70" t="s">
        <v>14</v>
      </c>
      <c r="D87" s="72">
        <f>+D88+D89+D90</f>
        <v>18933.760000000002</v>
      </c>
      <c r="E87" s="71">
        <v>10000</v>
      </c>
      <c r="F87" s="71">
        <v>0</v>
      </c>
      <c r="G87" s="72">
        <v>0</v>
      </c>
      <c r="H87" s="72">
        <v>0</v>
      </c>
    </row>
    <row r="88" spans="1:8" s="57" customFormat="1" x14ac:dyDescent="0.25">
      <c r="A88" s="70"/>
      <c r="B88" s="70" t="s">
        <v>175</v>
      </c>
      <c r="C88" s="70" t="s">
        <v>15</v>
      </c>
      <c r="D88" s="72">
        <v>10239</v>
      </c>
      <c r="E88" s="71">
        <v>0</v>
      </c>
      <c r="F88" s="71">
        <v>0</v>
      </c>
      <c r="G88" s="72">
        <v>0</v>
      </c>
      <c r="H88" s="72">
        <v>0</v>
      </c>
    </row>
    <row r="89" spans="1:8" s="57" customFormat="1" x14ac:dyDescent="0.25">
      <c r="A89" s="70"/>
      <c r="B89" s="70" t="s">
        <v>161</v>
      </c>
      <c r="C89" s="70" t="s">
        <v>23</v>
      </c>
      <c r="D89" s="72">
        <v>1852.09</v>
      </c>
      <c r="E89" s="71">
        <v>1000</v>
      </c>
      <c r="F89" s="71">
        <v>0</v>
      </c>
      <c r="G89" s="72">
        <v>0</v>
      </c>
      <c r="H89" s="72">
        <v>0</v>
      </c>
    </row>
    <row r="90" spans="1:8" s="57" customFormat="1" ht="22.5" x14ac:dyDescent="0.25">
      <c r="A90" s="70"/>
      <c r="B90" s="70" t="s">
        <v>176</v>
      </c>
      <c r="C90" s="70" t="s">
        <v>38</v>
      </c>
      <c r="D90" s="72">
        <v>6842.67</v>
      </c>
      <c r="E90" s="71">
        <v>9000</v>
      </c>
      <c r="F90" s="71">
        <v>0</v>
      </c>
      <c r="G90" s="72">
        <v>0</v>
      </c>
      <c r="H90" s="72">
        <v>0</v>
      </c>
    </row>
    <row r="91" spans="1:8" s="57" customFormat="1" x14ac:dyDescent="0.25">
      <c r="A91" s="70"/>
      <c r="B91" s="70" t="s">
        <v>165</v>
      </c>
      <c r="C91" s="70" t="s">
        <v>16</v>
      </c>
      <c r="D91" s="72">
        <v>0</v>
      </c>
      <c r="E91" s="71">
        <v>0</v>
      </c>
      <c r="F91" s="71">
        <v>0</v>
      </c>
      <c r="G91" s="72">
        <v>0</v>
      </c>
      <c r="H91" s="72">
        <v>0</v>
      </c>
    </row>
    <row r="92" spans="1:8" s="57" customFormat="1" x14ac:dyDescent="0.25">
      <c r="A92" s="70"/>
      <c r="B92" s="70" t="s">
        <v>166</v>
      </c>
      <c r="C92" s="70" t="s">
        <v>35</v>
      </c>
      <c r="D92" s="72">
        <v>0</v>
      </c>
      <c r="E92" s="71">
        <v>0</v>
      </c>
      <c r="F92" s="71">
        <v>0</v>
      </c>
      <c r="G92" s="72">
        <v>0</v>
      </c>
      <c r="H92" s="72">
        <v>0</v>
      </c>
    </row>
    <row r="93" spans="1:8" s="57" customFormat="1" x14ac:dyDescent="0.25">
      <c r="A93" s="89"/>
      <c r="B93" s="89" t="s">
        <v>128</v>
      </c>
      <c r="C93" s="89" t="s">
        <v>129</v>
      </c>
      <c r="D93" s="90">
        <v>0</v>
      </c>
      <c r="E93" s="91">
        <v>0</v>
      </c>
      <c r="F93" s="91">
        <v>0</v>
      </c>
      <c r="G93" s="90">
        <v>0</v>
      </c>
      <c r="H93" s="90">
        <v>0</v>
      </c>
    </row>
    <row r="94" spans="1:8" s="57" customFormat="1" x14ac:dyDescent="0.25">
      <c r="A94" s="89"/>
      <c r="B94" s="89" t="s">
        <v>128</v>
      </c>
      <c r="C94" s="89" t="s">
        <v>130</v>
      </c>
      <c r="D94" s="90">
        <v>0</v>
      </c>
      <c r="E94" s="91">
        <v>0</v>
      </c>
      <c r="F94" s="91">
        <v>0</v>
      </c>
      <c r="G94" s="90">
        <v>0</v>
      </c>
      <c r="H94" s="90">
        <v>0</v>
      </c>
    </row>
    <row r="95" spans="1:8" s="57" customFormat="1" x14ac:dyDescent="0.25">
      <c r="A95" s="70"/>
      <c r="B95" s="70" t="s">
        <v>160</v>
      </c>
      <c r="C95" s="70" t="s">
        <v>14</v>
      </c>
      <c r="D95" s="72">
        <v>0</v>
      </c>
      <c r="E95" s="71">
        <v>0</v>
      </c>
      <c r="F95" s="71">
        <v>0</v>
      </c>
      <c r="G95" s="72">
        <v>0</v>
      </c>
      <c r="H95" s="72">
        <v>0</v>
      </c>
    </row>
    <row r="96" spans="1:8" s="57" customFormat="1" x14ac:dyDescent="0.25">
      <c r="A96" s="70"/>
      <c r="B96" s="70" t="s">
        <v>175</v>
      </c>
      <c r="C96" s="70" t="s">
        <v>15</v>
      </c>
      <c r="D96" s="72">
        <v>0</v>
      </c>
      <c r="E96" s="71">
        <v>0</v>
      </c>
      <c r="F96" s="71">
        <v>0</v>
      </c>
      <c r="G96" s="72">
        <v>0</v>
      </c>
      <c r="H96" s="72">
        <v>0</v>
      </c>
    </row>
    <row r="97" spans="1:8" s="57" customFormat="1" hidden="1" x14ac:dyDescent="0.25">
      <c r="A97" s="70"/>
      <c r="B97" s="70" t="s">
        <v>140</v>
      </c>
      <c r="C97" s="70" t="s">
        <v>139</v>
      </c>
      <c r="D97" s="72">
        <v>0</v>
      </c>
      <c r="E97" s="71">
        <v>0</v>
      </c>
      <c r="F97" s="71">
        <v>0</v>
      </c>
      <c r="G97" s="72">
        <v>0</v>
      </c>
      <c r="H97" s="72">
        <v>0</v>
      </c>
    </row>
    <row r="98" spans="1:8" s="57" customFormat="1" x14ac:dyDescent="0.25">
      <c r="A98" s="89"/>
      <c r="B98" s="89" t="s">
        <v>140</v>
      </c>
      <c r="C98" s="89" t="s">
        <v>84</v>
      </c>
      <c r="D98" s="90">
        <v>0</v>
      </c>
      <c r="E98" s="91">
        <v>0</v>
      </c>
      <c r="F98" s="91">
        <v>1500</v>
      </c>
      <c r="G98" s="90">
        <v>1500</v>
      </c>
      <c r="H98" s="90">
        <v>1500</v>
      </c>
    </row>
    <row r="99" spans="1:8" s="57" customFormat="1" x14ac:dyDescent="0.25">
      <c r="A99" s="70"/>
      <c r="B99" s="70" t="s">
        <v>160</v>
      </c>
      <c r="C99" s="70" t="s">
        <v>14</v>
      </c>
      <c r="D99" s="72">
        <v>0</v>
      </c>
      <c r="E99" s="71">
        <v>0</v>
      </c>
      <c r="F99" s="71">
        <v>1500</v>
      </c>
      <c r="G99" s="72">
        <v>1500</v>
      </c>
      <c r="H99" s="72">
        <v>1500</v>
      </c>
    </row>
    <row r="100" spans="1:8" s="57" customFormat="1" x14ac:dyDescent="0.25">
      <c r="A100" s="70"/>
      <c r="B100" s="70" t="s">
        <v>161</v>
      </c>
      <c r="C100" s="70" t="s">
        <v>23</v>
      </c>
      <c r="D100" s="72">
        <v>0</v>
      </c>
      <c r="E100" s="71">
        <v>0</v>
      </c>
      <c r="F100" s="71">
        <v>1200</v>
      </c>
      <c r="G100" s="72">
        <v>1200</v>
      </c>
      <c r="H100" s="72">
        <v>1200</v>
      </c>
    </row>
    <row r="101" spans="1:8" s="57" customFormat="1" ht="22.5" x14ac:dyDescent="0.25">
      <c r="A101" s="70"/>
      <c r="B101" s="70" t="s">
        <v>180</v>
      </c>
      <c r="C101" s="70" t="s">
        <v>77</v>
      </c>
      <c r="D101" s="72">
        <v>0</v>
      </c>
      <c r="E101" s="71">
        <v>0</v>
      </c>
      <c r="F101" s="71">
        <v>300</v>
      </c>
      <c r="G101" s="72">
        <v>300</v>
      </c>
      <c r="H101" s="72">
        <v>300</v>
      </c>
    </row>
    <row r="102" spans="1:8" x14ac:dyDescent="0.25">
      <c r="A102" s="70"/>
      <c r="B102" s="70" t="s">
        <v>165</v>
      </c>
      <c r="C102" s="70" t="s">
        <v>16</v>
      </c>
      <c r="D102" s="72">
        <v>0</v>
      </c>
      <c r="E102" s="71">
        <v>0</v>
      </c>
      <c r="F102" s="71">
        <v>0</v>
      </c>
      <c r="G102" s="72">
        <v>0</v>
      </c>
      <c r="H102" s="72">
        <v>0</v>
      </c>
    </row>
    <row r="103" spans="1:8" x14ac:dyDescent="0.25">
      <c r="A103" s="70"/>
      <c r="B103" s="70" t="s">
        <v>166</v>
      </c>
      <c r="C103" s="70" t="s">
        <v>35</v>
      </c>
      <c r="D103" s="72">
        <v>0</v>
      </c>
      <c r="E103" s="71">
        <v>0</v>
      </c>
      <c r="F103" s="71">
        <v>0</v>
      </c>
      <c r="G103" s="72">
        <v>0</v>
      </c>
      <c r="H103" s="72">
        <v>0</v>
      </c>
    </row>
    <row r="104" spans="1:8" x14ac:dyDescent="0.25">
      <c r="A104" s="89"/>
      <c r="B104" s="89" t="s">
        <v>143</v>
      </c>
      <c r="C104" s="89" t="s">
        <v>84</v>
      </c>
      <c r="D104" s="90">
        <f>+D105</f>
        <v>2356.9</v>
      </c>
      <c r="E104" s="91">
        <v>4876</v>
      </c>
      <c r="F104" s="91">
        <v>0</v>
      </c>
      <c r="G104" s="90">
        <v>0</v>
      </c>
      <c r="H104" s="90">
        <v>0</v>
      </c>
    </row>
    <row r="105" spans="1:8" x14ac:dyDescent="0.25">
      <c r="A105" s="70"/>
      <c r="B105" s="70" t="s">
        <v>160</v>
      </c>
      <c r="C105" s="70" t="s">
        <v>14</v>
      </c>
      <c r="D105" s="72">
        <f>+D106+D107</f>
        <v>2356.9</v>
      </c>
      <c r="E105" s="71">
        <v>4876</v>
      </c>
      <c r="F105" s="71">
        <v>0</v>
      </c>
      <c r="G105" s="72">
        <v>0</v>
      </c>
      <c r="H105" s="72">
        <v>0</v>
      </c>
    </row>
    <row r="106" spans="1:8" x14ac:dyDescent="0.25">
      <c r="A106" s="70"/>
      <c r="B106" s="70" t="s">
        <v>161</v>
      </c>
      <c r="C106" s="70" t="s">
        <v>23</v>
      </c>
      <c r="D106" s="72">
        <v>2135.9</v>
      </c>
      <c r="E106" s="71">
        <v>4576</v>
      </c>
      <c r="F106" s="71">
        <v>0</v>
      </c>
      <c r="G106" s="72">
        <v>0</v>
      </c>
      <c r="H106" s="72">
        <v>0</v>
      </c>
    </row>
    <row r="107" spans="1:8" ht="22.5" x14ac:dyDescent="0.25">
      <c r="A107" s="70"/>
      <c r="B107" s="70" t="s">
        <v>180</v>
      </c>
      <c r="C107" s="70" t="s">
        <v>77</v>
      </c>
      <c r="D107" s="72">
        <v>221</v>
      </c>
      <c r="E107" s="71">
        <v>300</v>
      </c>
      <c r="F107" s="71">
        <v>0</v>
      </c>
      <c r="G107" s="72">
        <v>0</v>
      </c>
      <c r="H107" s="72">
        <v>0</v>
      </c>
    </row>
    <row r="108" spans="1:8" x14ac:dyDescent="0.25">
      <c r="A108" s="70"/>
      <c r="B108" s="70" t="s">
        <v>165</v>
      </c>
      <c r="C108" s="70" t="s">
        <v>16</v>
      </c>
      <c r="D108" s="72">
        <v>0</v>
      </c>
      <c r="E108" s="71">
        <v>0</v>
      </c>
      <c r="F108" s="71">
        <v>0</v>
      </c>
      <c r="G108" s="72">
        <v>0</v>
      </c>
      <c r="H108" s="72">
        <v>0</v>
      </c>
    </row>
    <row r="109" spans="1:8" x14ac:dyDescent="0.25">
      <c r="A109" s="70"/>
      <c r="B109" s="70" t="s">
        <v>166</v>
      </c>
      <c r="C109" s="70" t="s">
        <v>35</v>
      </c>
      <c r="D109" s="72">
        <v>0</v>
      </c>
      <c r="E109" s="71">
        <v>0</v>
      </c>
      <c r="F109" s="71">
        <v>0</v>
      </c>
      <c r="G109" s="72">
        <v>0</v>
      </c>
      <c r="H109" s="72">
        <v>0</v>
      </c>
    </row>
    <row r="110" spans="1:8" ht="22.5" x14ac:dyDescent="0.25">
      <c r="A110" s="82"/>
      <c r="B110" s="82" t="s">
        <v>181</v>
      </c>
      <c r="C110" s="82" t="s">
        <v>182</v>
      </c>
      <c r="D110" s="83">
        <v>0</v>
      </c>
      <c r="E110" s="84">
        <v>0</v>
      </c>
      <c r="F110" s="84">
        <v>41363.050000000003</v>
      </c>
      <c r="G110" s="83">
        <v>41363.050000000003</v>
      </c>
      <c r="H110" s="83">
        <v>41363.050000000003</v>
      </c>
    </row>
    <row r="111" spans="1:8" x14ac:dyDescent="0.25">
      <c r="A111" s="70"/>
      <c r="B111" s="70" t="s">
        <v>80</v>
      </c>
      <c r="C111" s="70" t="s">
        <v>79</v>
      </c>
      <c r="D111" s="72">
        <v>0</v>
      </c>
      <c r="E111" s="71">
        <v>0</v>
      </c>
      <c r="F111" s="71">
        <v>41363.050000000003</v>
      </c>
      <c r="G111" s="72">
        <v>41363.050000000003</v>
      </c>
      <c r="H111" s="72">
        <v>41363.050000000003</v>
      </c>
    </row>
    <row r="112" spans="1:8" x14ac:dyDescent="0.25">
      <c r="A112" s="70"/>
      <c r="B112" s="70" t="s">
        <v>160</v>
      </c>
      <c r="C112" s="70" t="s">
        <v>14</v>
      </c>
      <c r="D112" s="72">
        <v>0</v>
      </c>
      <c r="E112" s="71">
        <v>0</v>
      </c>
      <c r="F112" s="71">
        <v>41363.050000000003</v>
      </c>
      <c r="G112" s="72">
        <v>41363.050000000003</v>
      </c>
      <c r="H112" s="72">
        <v>41363.050000000003</v>
      </c>
    </row>
    <row r="113" spans="1:8" x14ac:dyDescent="0.25">
      <c r="A113" s="70"/>
      <c r="B113" s="70" t="s">
        <v>175</v>
      </c>
      <c r="C113" s="70" t="s">
        <v>15</v>
      </c>
      <c r="D113" s="72">
        <v>0</v>
      </c>
      <c r="E113" s="71">
        <v>0</v>
      </c>
      <c r="F113" s="71">
        <v>37343.050000000003</v>
      </c>
      <c r="G113" s="72">
        <v>37343.050000000003</v>
      </c>
      <c r="H113" s="72">
        <v>37343.050000000003</v>
      </c>
    </row>
    <row r="114" spans="1:8" x14ac:dyDescent="0.25">
      <c r="A114" s="70"/>
      <c r="B114" s="70" t="s">
        <v>161</v>
      </c>
      <c r="C114" s="70" t="s">
        <v>23</v>
      </c>
      <c r="D114" s="72">
        <v>0</v>
      </c>
      <c r="E114" s="71">
        <v>0</v>
      </c>
      <c r="F114" s="71">
        <v>4020</v>
      </c>
      <c r="G114" s="72">
        <v>4020</v>
      </c>
      <c r="H114" s="72">
        <v>4020</v>
      </c>
    </row>
    <row r="115" spans="1:8" ht="22.5" x14ac:dyDescent="0.25">
      <c r="A115" s="82"/>
      <c r="B115" s="82" t="s">
        <v>183</v>
      </c>
      <c r="C115" s="82" t="s">
        <v>184</v>
      </c>
      <c r="D115" s="83">
        <v>0</v>
      </c>
      <c r="E115" s="84">
        <v>0</v>
      </c>
      <c r="F115" s="84">
        <v>0</v>
      </c>
      <c r="G115" s="83">
        <v>0</v>
      </c>
      <c r="H115" s="83">
        <v>0</v>
      </c>
    </row>
    <row r="116" spans="1:8" x14ac:dyDescent="0.25">
      <c r="A116" s="70"/>
      <c r="B116" s="70" t="s">
        <v>80</v>
      </c>
      <c r="C116" s="70" t="s">
        <v>79</v>
      </c>
      <c r="D116" s="72">
        <v>0</v>
      </c>
      <c r="E116" s="71">
        <v>0</v>
      </c>
      <c r="F116" s="71">
        <v>0</v>
      </c>
      <c r="G116" s="72">
        <v>0</v>
      </c>
      <c r="H116" s="72">
        <v>0</v>
      </c>
    </row>
    <row r="117" spans="1:8" x14ac:dyDescent="0.25">
      <c r="A117" s="70"/>
      <c r="B117" s="70" t="s">
        <v>165</v>
      </c>
      <c r="C117" s="70" t="s">
        <v>16</v>
      </c>
      <c r="D117" s="72">
        <v>0</v>
      </c>
      <c r="E117" s="71">
        <v>0</v>
      </c>
      <c r="F117" s="71">
        <v>0</v>
      </c>
      <c r="G117" s="72">
        <v>0</v>
      </c>
      <c r="H117" s="72">
        <v>0</v>
      </c>
    </row>
    <row r="118" spans="1:8" x14ac:dyDescent="0.25">
      <c r="A118" s="70"/>
      <c r="B118" s="70" t="s">
        <v>177</v>
      </c>
      <c r="C118" s="70" t="s">
        <v>56</v>
      </c>
      <c r="D118" s="72">
        <v>0</v>
      </c>
      <c r="E118" s="71">
        <v>0</v>
      </c>
      <c r="F118" s="71">
        <v>0</v>
      </c>
      <c r="G118" s="72">
        <v>0</v>
      </c>
      <c r="H118" s="72">
        <v>0</v>
      </c>
    </row>
    <row r="119" spans="1:8" ht="22.5" x14ac:dyDescent="0.25">
      <c r="A119" s="82"/>
      <c r="B119" s="82" t="s">
        <v>185</v>
      </c>
      <c r="C119" s="82" t="s">
        <v>186</v>
      </c>
      <c r="D119" s="83">
        <v>0</v>
      </c>
      <c r="E119" s="84">
        <v>13750</v>
      </c>
      <c r="F119" s="84">
        <v>18866</v>
      </c>
      <c r="G119" s="83">
        <v>18866</v>
      </c>
      <c r="H119" s="83">
        <v>18866</v>
      </c>
    </row>
    <row r="120" spans="1:8" x14ac:dyDescent="0.25">
      <c r="A120" s="70"/>
      <c r="B120" s="70" t="s">
        <v>80</v>
      </c>
      <c r="C120" s="70" t="s">
        <v>79</v>
      </c>
      <c r="D120" s="72">
        <v>0</v>
      </c>
      <c r="E120" s="71">
        <v>13750</v>
      </c>
      <c r="F120" s="71">
        <v>18866</v>
      </c>
      <c r="G120" s="72">
        <v>18866</v>
      </c>
      <c r="H120" s="72">
        <v>18866</v>
      </c>
    </row>
    <row r="121" spans="1:8" x14ac:dyDescent="0.25">
      <c r="A121" s="70"/>
      <c r="B121" s="70" t="s">
        <v>160</v>
      </c>
      <c r="C121" s="70" t="s">
        <v>14</v>
      </c>
      <c r="D121" s="72">
        <v>0</v>
      </c>
      <c r="E121" s="71">
        <v>10250</v>
      </c>
      <c r="F121" s="71">
        <v>15366</v>
      </c>
      <c r="G121" s="72">
        <v>15366</v>
      </c>
      <c r="H121" s="72">
        <v>15366</v>
      </c>
    </row>
    <row r="122" spans="1:8" x14ac:dyDescent="0.25">
      <c r="A122" s="70"/>
      <c r="B122" s="70" t="s">
        <v>161</v>
      </c>
      <c r="C122" s="70" t="s">
        <v>23</v>
      </c>
      <c r="D122" s="72">
        <v>0</v>
      </c>
      <c r="E122" s="71">
        <v>10250</v>
      </c>
      <c r="F122" s="71">
        <v>15366</v>
      </c>
      <c r="G122" s="72">
        <v>15366</v>
      </c>
      <c r="H122" s="72">
        <v>15366</v>
      </c>
    </row>
    <row r="123" spans="1:8" x14ac:dyDescent="0.25">
      <c r="A123" s="70"/>
      <c r="B123" s="70" t="s">
        <v>165</v>
      </c>
      <c r="C123" s="70" t="s">
        <v>16</v>
      </c>
      <c r="D123" s="72">
        <v>0</v>
      </c>
      <c r="E123" s="71">
        <v>3500</v>
      </c>
      <c r="F123" s="71">
        <v>3500</v>
      </c>
      <c r="G123" s="72">
        <v>3500</v>
      </c>
      <c r="H123" s="72">
        <v>3500</v>
      </c>
    </row>
    <row r="124" spans="1:8" x14ac:dyDescent="0.25">
      <c r="A124" s="70"/>
      <c r="B124" s="70" t="s">
        <v>166</v>
      </c>
      <c r="C124" s="70" t="s">
        <v>35</v>
      </c>
      <c r="D124" s="72">
        <v>0</v>
      </c>
      <c r="E124" s="71">
        <v>3500</v>
      </c>
      <c r="F124" s="71">
        <v>3500</v>
      </c>
      <c r="G124" s="72">
        <v>3500</v>
      </c>
      <c r="H124" s="72">
        <v>3500</v>
      </c>
    </row>
    <row r="125" spans="1:8" ht="22.5" x14ac:dyDescent="0.25">
      <c r="A125" s="82"/>
      <c r="B125" s="82" t="s">
        <v>187</v>
      </c>
      <c r="C125" s="82" t="s">
        <v>188</v>
      </c>
      <c r="D125" s="83">
        <f>+D126</f>
        <v>4689.3599999999997</v>
      </c>
      <c r="E125" s="84">
        <v>0</v>
      </c>
      <c r="F125" s="84">
        <v>4000</v>
      </c>
      <c r="G125" s="83">
        <v>4000</v>
      </c>
      <c r="H125" s="83">
        <v>4000</v>
      </c>
    </row>
    <row r="126" spans="1:8" x14ac:dyDescent="0.25">
      <c r="A126" s="70"/>
      <c r="B126" s="70" t="s">
        <v>80</v>
      </c>
      <c r="C126" s="70" t="s">
        <v>79</v>
      </c>
      <c r="D126" s="72">
        <f>+D127</f>
        <v>4689.3599999999997</v>
      </c>
      <c r="E126" s="71">
        <v>0</v>
      </c>
      <c r="F126" s="71">
        <v>4000</v>
      </c>
      <c r="G126" s="72">
        <v>4000</v>
      </c>
      <c r="H126" s="72">
        <v>4000</v>
      </c>
    </row>
    <row r="127" spans="1:8" x14ac:dyDescent="0.25">
      <c r="A127" s="70"/>
      <c r="B127" s="70" t="s">
        <v>160</v>
      </c>
      <c r="C127" s="70" t="s">
        <v>14</v>
      </c>
      <c r="D127" s="72">
        <f>+D129</f>
        <v>4689.3599999999997</v>
      </c>
      <c r="E127" s="71">
        <v>0</v>
      </c>
      <c r="F127" s="71">
        <v>4000</v>
      </c>
      <c r="G127" s="72">
        <v>4000</v>
      </c>
      <c r="H127" s="72">
        <v>4000</v>
      </c>
    </row>
    <row r="128" spans="1:8" x14ac:dyDescent="0.25">
      <c r="A128" s="70"/>
      <c r="B128" s="70" t="s">
        <v>161</v>
      </c>
      <c r="C128" s="70" t="s">
        <v>23</v>
      </c>
      <c r="D128" s="72">
        <v>0</v>
      </c>
      <c r="E128" s="71">
        <v>0</v>
      </c>
      <c r="F128" s="71">
        <v>0</v>
      </c>
      <c r="G128" s="72">
        <v>0</v>
      </c>
      <c r="H128" s="72">
        <v>0</v>
      </c>
    </row>
    <row r="129" spans="1:8" ht="22.5" x14ac:dyDescent="0.25">
      <c r="A129" s="70"/>
      <c r="B129" s="70" t="s">
        <v>176</v>
      </c>
      <c r="C129" s="70" t="s">
        <v>38</v>
      </c>
      <c r="D129" s="72">
        <v>4689.3599999999997</v>
      </c>
      <c r="E129" s="71">
        <v>0</v>
      </c>
      <c r="F129" s="71">
        <v>4000</v>
      </c>
      <c r="G129" s="72">
        <v>4000</v>
      </c>
      <c r="H129" s="72">
        <v>4000</v>
      </c>
    </row>
    <row r="130" spans="1:8" ht="22.5" x14ac:dyDescent="0.25">
      <c r="A130" s="82"/>
      <c r="B130" s="82" t="s">
        <v>189</v>
      </c>
      <c r="C130" s="82" t="s">
        <v>190</v>
      </c>
      <c r="D130" s="83">
        <v>0</v>
      </c>
      <c r="E130" s="84">
        <f>+E131+E135+E139+E149</f>
        <v>144239.88</v>
      </c>
      <c r="F130" s="84">
        <v>152373.97</v>
      </c>
      <c r="G130" s="83">
        <v>97745.17</v>
      </c>
      <c r="H130" s="83">
        <v>0</v>
      </c>
    </row>
    <row r="131" spans="1:8" x14ac:dyDescent="0.25">
      <c r="A131" s="89"/>
      <c r="B131" s="89" t="s">
        <v>80</v>
      </c>
      <c r="C131" s="89" t="s">
        <v>79</v>
      </c>
      <c r="D131" s="90">
        <v>0</v>
      </c>
      <c r="E131" s="91">
        <f>+E132</f>
        <v>15453.24</v>
      </c>
      <c r="F131" s="91">
        <v>16324.69</v>
      </c>
      <c r="G131" s="90">
        <v>10472</v>
      </c>
      <c r="H131" s="90">
        <v>0</v>
      </c>
    </row>
    <row r="132" spans="1:8" x14ac:dyDescent="0.25">
      <c r="A132" s="70"/>
      <c r="B132" s="70" t="s">
        <v>160</v>
      </c>
      <c r="C132" s="70" t="s">
        <v>14</v>
      </c>
      <c r="D132" s="72">
        <v>0</v>
      </c>
      <c r="E132" s="71">
        <f>+E133+E134</f>
        <v>15453.24</v>
      </c>
      <c r="F132" s="71">
        <v>16324.69</v>
      </c>
      <c r="G132" s="72">
        <v>10472</v>
      </c>
      <c r="H132" s="72">
        <v>0</v>
      </c>
    </row>
    <row r="133" spans="1:8" x14ac:dyDescent="0.25">
      <c r="A133" s="70"/>
      <c r="B133" s="70" t="s">
        <v>175</v>
      </c>
      <c r="C133" s="70" t="s">
        <v>15</v>
      </c>
      <c r="D133" s="72">
        <v>0</v>
      </c>
      <c r="E133" s="71">
        <v>13953.75</v>
      </c>
      <c r="F133" s="71">
        <v>15180.13</v>
      </c>
      <c r="G133" s="72">
        <v>9656.7199999999993</v>
      </c>
      <c r="H133" s="72">
        <v>0</v>
      </c>
    </row>
    <row r="134" spans="1:8" x14ac:dyDescent="0.25">
      <c r="A134" s="70"/>
      <c r="B134" s="70" t="s">
        <v>161</v>
      </c>
      <c r="C134" s="70" t="s">
        <v>23</v>
      </c>
      <c r="D134" s="72">
        <v>0</v>
      </c>
      <c r="E134" s="71">
        <f>526.8+47.04+925.65</f>
        <v>1499.4899999999998</v>
      </c>
      <c r="F134" s="71">
        <v>1144.56</v>
      </c>
      <c r="G134" s="72">
        <v>815.28</v>
      </c>
      <c r="H134" s="72">
        <v>0</v>
      </c>
    </row>
    <row r="135" spans="1:8" x14ac:dyDescent="0.25">
      <c r="A135" s="89"/>
      <c r="B135" s="89" t="s">
        <v>104</v>
      </c>
      <c r="C135" s="89" t="s">
        <v>105</v>
      </c>
      <c r="D135" s="90">
        <v>0</v>
      </c>
      <c r="E135" s="91">
        <v>0</v>
      </c>
      <c r="F135" s="91">
        <v>20407.400000000001</v>
      </c>
      <c r="G135" s="90">
        <v>13090.98</v>
      </c>
      <c r="H135" s="90">
        <v>0</v>
      </c>
    </row>
    <row r="136" spans="1:8" x14ac:dyDescent="0.25">
      <c r="A136" s="70"/>
      <c r="B136" s="70" t="s">
        <v>160</v>
      </c>
      <c r="C136" s="70" t="s">
        <v>14</v>
      </c>
      <c r="D136" s="72">
        <v>0</v>
      </c>
      <c r="E136" s="71">
        <v>0</v>
      </c>
      <c r="F136" s="71">
        <v>20407.400000000001</v>
      </c>
      <c r="G136" s="72">
        <v>13090.98</v>
      </c>
      <c r="H136" s="72">
        <v>0</v>
      </c>
    </row>
    <row r="137" spans="1:8" x14ac:dyDescent="0.25">
      <c r="A137" s="70"/>
      <c r="B137" s="70" t="s">
        <v>175</v>
      </c>
      <c r="C137" s="70" t="s">
        <v>15</v>
      </c>
      <c r="D137" s="72">
        <v>0</v>
      </c>
      <c r="E137" s="71">
        <v>0</v>
      </c>
      <c r="F137" s="71">
        <v>18976.59</v>
      </c>
      <c r="G137" s="72">
        <v>12071.8</v>
      </c>
      <c r="H137" s="72">
        <v>0</v>
      </c>
    </row>
    <row r="138" spans="1:8" x14ac:dyDescent="0.25">
      <c r="A138" s="70"/>
      <c r="B138" s="70" t="s">
        <v>161</v>
      </c>
      <c r="C138" s="70" t="s">
        <v>23</v>
      </c>
      <c r="D138" s="72">
        <v>0</v>
      </c>
      <c r="E138" s="71">
        <v>0</v>
      </c>
      <c r="F138" s="71">
        <v>1430.81</v>
      </c>
      <c r="G138" s="72">
        <v>1019.18</v>
      </c>
      <c r="H138" s="72">
        <v>0</v>
      </c>
    </row>
    <row r="139" spans="1:8" x14ac:dyDescent="0.25">
      <c r="A139" s="70"/>
      <c r="B139" s="70" t="s">
        <v>109</v>
      </c>
      <c r="C139" s="70" t="s">
        <v>110</v>
      </c>
      <c r="D139" s="72">
        <v>0</v>
      </c>
      <c r="E139" s="71">
        <f>+E141</f>
        <v>19318</v>
      </c>
      <c r="F139" s="71">
        <v>0</v>
      </c>
      <c r="G139" s="72">
        <v>0</v>
      </c>
      <c r="H139" s="72">
        <v>0</v>
      </c>
    </row>
    <row r="140" spans="1:8" x14ac:dyDescent="0.25">
      <c r="A140" s="70"/>
      <c r="B140" s="70" t="s">
        <v>109</v>
      </c>
      <c r="C140" s="70" t="s">
        <v>111</v>
      </c>
      <c r="D140" s="72">
        <v>0</v>
      </c>
      <c r="E140" s="71">
        <v>0</v>
      </c>
      <c r="F140" s="71">
        <v>0</v>
      </c>
      <c r="G140" s="72">
        <v>0</v>
      </c>
      <c r="H140" s="72">
        <v>0</v>
      </c>
    </row>
    <row r="141" spans="1:8" x14ac:dyDescent="0.25">
      <c r="A141" s="70"/>
      <c r="B141" s="70" t="s">
        <v>160</v>
      </c>
      <c r="C141" s="70" t="s">
        <v>14</v>
      </c>
      <c r="D141" s="72">
        <v>0</v>
      </c>
      <c r="E141" s="71">
        <f>+E142+E143</f>
        <v>19318</v>
      </c>
      <c r="F141" s="71">
        <v>0</v>
      </c>
      <c r="G141" s="72">
        <v>0</v>
      </c>
      <c r="H141" s="72">
        <v>0</v>
      </c>
    </row>
    <row r="142" spans="1:8" x14ac:dyDescent="0.25">
      <c r="A142" s="70"/>
      <c r="B142" s="70" t="s">
        <v>175</v>
      </c>
      <c r="C142" s="70" t="s">
        <v>15</v>
      </c>
      <c r="D142" s="72">
        <v>0</v>
      </c>
      <c r="E142" s="71">
        <v>17443.490000000002</v>
      </c>
      <c r="F142" s="71">
        <v>0</v>
      </c>
      <c r="G142" s="72">
        <v>0</v>
      </c>
      <c r="H142" s="72">
        <v>0</v>
      </c>
    </row>
    <row r="143" spans="1:8" x14ac:dyDescent="0.25">
      <c r="A143" s="70"/>
      <c r="B143" s="70" t="s">
        <v>161</v>
      </c>
      <c r="C143" s="70" t="s">
        <v>23</v>
      </c>
      <c r="D143" s="72">
        <v>0</v>
      </c>
      <c r="E143" s="71">
        <f>658.55+58.81+1157.15</f>
        <v>1874.51</v>
      </c>
      <c r="F143" s="71">
        <v>0</v>
      </c>
      <c r="G143" s="72">
        <v>0</v>
      </c>
      <c r="H143" s="72">
        <v>0</v>
      </c>
    </row>
    <row r="144" spans="1:8" x14ac:dyDescent="0.25">
      <c r="A144" s="70"/>
      <c r="B144" s="70" t="s">
        <v>125</v>
      </c>
      <c r="C144" s="70" t="s">
        <v>126</v>
      </c>
      <c r="D144" s="72">
        <v>0</v>
      </c>
      <c r="E144" s="71">
        <v>0</v>
      </c>
      <c r="F144" s="71">
        <v>0</v>
      </c>
      <c r="G144" s="72">
        <v>0</v>
      </c>
      <c r="H144" s="72">
        <v>0</v>
      </c>
    </row>
    <row r="145" spans="1:8" x14ac:dyDescent="0.25">
      <c r="A145" s="89"/>
      <c r="B145" s="89" t="s">
        <v>125</v>
      </c>
      <c r="C145" s="89" t="s">
        <v>127</v>
      </c>
      <c r="D145" s="90">
        <v>0</v>
      </c>
      <c r="E145" s="91">
        <v>0</v>
      </c>
      <c r="F145" s="91">
        <v>115641.88</v>
      </c>
      <c r="G145" s="90">
        <v>74182.19</v>
      </c>
      <c r="H145" s="90">
        <v>0</v>
      </c>
    </row>
    <row r="146" spans="1:8" x14ac:dyDescent="0.25">
      <c r="A146" s="70"/>
      <c r="B146" s="70" t="s">
        <v>160</v>
      </c>
      <c r="C146" s="70" t="s">
        <v>14</v>
      </c>
      <c r="D146" s="72">
        <v>0</v>
      </c>
      <c r="E146" s="71">
        <v>0</v>
      </c>
      <c r="F146" s="71">
        <v>115641.88</v>
      </c>
      <c r="G146" s="72">
        <v>74182.19</v>
      </c>
      <c r="H146" s="72">
        <v>0</v>
      </c>
    </row>
    <row r="147" spans="1:8" x14ac:dyDescent="0.25">
      <c r="A147" s="70"/>
      <c r="B147" s="70" t="s">
        <v>175</v>
      </c>
      <c r="C147" s="70" t="s">
        <v>15</v>
      </c>
      <c r="D147" s="72">
        <v>0</v>
      </c>
      <c r="E147" s="71">
        <v>0</v>
      </c>
      <c r="F147" s="71">
        <v>107534</v>
      </c>
      <c r="G147" s="72">
        <v>68406.850000000006</v>
      </c>
      <c r="H147" s="72">
        <v>0</v>
      </c>
    </row>
    <row r="148" spans="1:8" x14ac:dyDescent="0.25">
      <c r="A148" s="70"/>
      <c r="B148" s="70" t="s">
        <v>161</v>
      </c>
      <c r="C148" s="70" t="s">
        <v>23</v>
      </c>
      <c r="D148" s="72">
        <v>0</v>
      </c>
      <c r="E148" s="71">
        <v>0</v>
      </c>
      <c r="F148" s="71">
        <v>8107.88</v>
      </c>
      <c r="G148" s="72">
        <v>5775.34</v>
      </c>
      <c r="H148" s="72">
        <v>0</v>
      </c>
    </row>
    <row r="149" spans="1:8" x14ac:dyDescent="0.25">
      <c r="A149" s="70"/>
      <c r="B149" s="70" t="s">
        <v>128</v>
      </c>
      <c r="C149" s="70" t="s">
        <v>129</v>
      </c>
      <c r="D149" s="72">
        <v>0</v>
      </c>
      <c r="E149" s="71">
        <f>+E151</f>
        <v>109468.64</v>
      </c>
      <c r="F149" s="71">
        <v>0</v>
      </c>
      <c r="G149" s="72">
        <v>0</v>
      </c>
      <c r="H149" s="72">
        <v>0</v>
      </c>
    </row>
    <row r="150" spans="1:8" x14ac:dyDescent="0.25">
      <c r="A150" s="70"/>
      <c r="B150" s="70" t="s">
        <v>128</v>
      </c>
      <c r="C150" s="70" t="s">
        <v>130</v>
      </c>
      <c r="D150" s="72">
        <v>0</v>
      </c>
      <c r="E150" s="71">
        <v>0</v>
      </c>
      <c r="F150" s="71">
        <v>0</v>
      </c>
      <c r="G150" s="72">
        <v>0</v>
      </c>
      <c r="H150" s="72">
        <v>0</v>
      </c>
    </row>
    <row r="151" spans="1:8" x14ac:dyDescent="0.25">
      <c r="A151" s="70"/>
      <c r="B151" s="70" t="s">
        <v>160</v>
      </c>
      <c r="C151" s="70" t="s">
        <v>14</v>
      </c>
      <c r="D151" s="72">
        <v>0</v>
      </c>
      <c r="E151" s="71">
        <f>+E152+E153</f>
        <v>109468.64</v>
      </c>
      <c r="F151" s="71">
        <v>0</v>
      </c>
      <c r="G151" s="72">
        <v>0</v>
      </c>
      <c r="H151" s="72">
        <v>0</v>
      </c>
    </row>
    <row r="152" spans="1:8" x14ac:dyDescent="0.25">
      <c r="A152" s="70"/>
      <c r="B152" s="70" t="s">
        <v>175</v>
      </c>
      <c r="C152" s="70" t="s">
        <v>15</v>
      </c>
      <c r="D152" s="72">
        <v>0</v>
      </c>
      <c r="E152" s="71">
        <v>98846.44</v>
      </c>
      <c r="F152" s="71">
        <v>0</v>
      </c>
      <c r="G152" s="72">
        <v>0</v>
      </c>
      <c r="H152" s="72">
        <v>0</v>
      </c>
    </row>
    <row r="153" spans="1:8" x14ac:dyDescent="0.25">
      <c r="A153" s="70"/>
      <c r="B153" s="70" t="s">
        <v>161</v>
      </c>
      <c r="C153" s="70" t="s">
        <v>23</v>
      </c>
      <c r="D153" s="72">
        <v>0</v>
      </c>
      <c r="E153" s="71">
        <f>3731.77+333.23+6557.2</f>
        <v>10622.2</v>
      </c>
      <c r="F153" s="71">
        <v>0</v>
      </c>
      <c r="G153" s="72">
        <v>0</v>
      </c>
      <c r="H153" s="72">
        <v>0</v>
      </c>
    </row>
    <row r="154" spans="1:8" ht="22.5" x14ac:dyDescent="0.25">
      <c r="A154" s="82"/>
      <c r="B154" s="82" t="s">
        <v>191</v>
      </c>
      <c r="C154" s="82" t="s">
        <v>192</v>
      </c>
      <c r="D154" s="83">
        <f>+D155</f>
        <v>30516.04</v>
      </c>
      <c r="E154" s="84">
        <f>+E155</f>
        <v>5600</v>
      </c>
      <c r="F154" s="84">
        <v>6630</v>
      </c>
      <c r="G154" s="83">
        <v>6630</v>
      </c>
      <c r="H154" s="83">
        <v>6630</v>
      </c>
    </row>
    <row r="155" spans="1:8" x14ac:dyDescent="0.25">
      <c r="A155" s="70"/>
      <c r="B155" s="70" t="s">
        <v>80</v>
      </c>
      <c r="C155" s="70" t="s">
        <v>79</v>
      </c>
      <c r="D155" s="72">
        <f>+D156</f>
        <v>30516.04</v>
      </c>
      <c r="E155" s="71">
        <f>+E159</f>
        <v>5600</v>
      </c>
      <c r="F155" s="71">
        <v>6630</v>
      </c>
      <c r="G155" s="72">
        <v>6630</v>
      </c>
      <c r="H155" s="72">
        <v>6630</v>
      </c>
    </row>
    <row r="156" spans="1:8" x14ac:dyDescent="0.25">
      <c r="A156" s="70"/>
      <c r="B156" s="70" t="s">
        <v>160</v>
      </c>
      <c r="C156" s="70" t="s">
        <v>14</v>
      </c>
      <c r="D156" s="72">
        <f>+D157+D158</f>
        <v>30516.04</v>
      </c>
      <c r="E156" s="71">
        <v>0</v>
      </c>
      <c r="F156" s="71">
        <v>6630</v>
      </c>
      <c r="G156" s="72">
        <v>6630</v>
      </c>
      <c r="H156" s="72">
        <v>6630</v>
      </c>
    </row>
    <row r="157" spans="1:8" x14ac:dyDescent="0.25">
      <c r="A157" s="70"/>
      <c r="B157" s="70" t="s">
        <v>175</v>
      </c>
      <c r="C157" s="70" t="s">
        <v>15</v>
      </c>
      <c r="D157" s="72">
        <v>27455.89</v>
      </c>
      <c r="E157" s="71">
        <v>0</v>
      </c>
      <c r="F157" s="71">
        <v>6000</v>
      </c>
      <c r="G157" s="72">
        <v>6000</v>
      </c>
      <c r="H157" s="72">
        <v>6000</v>
      </c>
    </row>
    <row r="158" spans="1:8" x14ac:dyDescent="0.25">
      <c r="A158" s="70"/>
      <c r="B158" s="70" t="s">
        <v>161</v>
      </c>
      <c r="C158" s="70" t="s">
        <v>23</v>
      </c>
      <c r="D158" s="72">
        <v>3060.15</v>
      </c>
      <c r="E158" s="71">
        <v>0</v>
      </c>
      <c r="F158" s="71">
        <v>630</v>
      </c>
      <c r="G158" s="72">
        <v>630</v>
      </c>
      <c r="H158" s="72">
        <v>630</v>
      </c>
    </row>
    <row r="159" spans="1:8" ht="22.5" x14ac:dyDescent="0.25">
      <c r="A159" s="70"/>
      <c r="B159" s="70" t="s">
        <v>176</v>
      </c>
      <c r="C159" s="70" t="s">
        <v>38</v>
      </c>
      <c r="D159" s="72">
        <v>0</v>
      </c>
      <c r="E159" s="71">
        <v>5600</v>
      </c>
      <c r="F159" s="71">
        <v>0</v>
      </c>
      <c r="G159" s="72">
        <v>0</v>
      </c>
      <c r="H159" s="72">
        <v>0</v>
      </c>
    </row>
    <row r="160" spans="1:8" ht="22.5" x14ac:dyDescent="0.25">
      <c r="A160" s="82"/>
      <c r="B160" s="82" t="s">
        <v>194</v>
      </c>
      <c r="C160" s="82" t="s">
        <v>63</v>
      </c>
      <c r="D160" s="83">
        <f>+D161</f>
        <v>28758.61</v>
      </c>
      <c r="E160" s="84">
        <f>+E161</f>
        <v>0</v>
      </c>
      <c r="F160" s="84">
        <v>0</v>
      </c>
      <c r="G160" s="83">
        <v>0</v>
      </c>
      <c r="H160" s="83">
        <v>0</v>
      </c>
    </row>
    <row r="161" spans="1:8" x14ac:dyDescent="0.25">
      <c r="A161" s="70"/>
      <c r="B161" s="70" t="s">
        <v>80</v>
      </c>
      <c r="C161" s="70" t="s">
        <v>79</v>
      </c>
      <c r="D161" s="72">
        <f>+D162</f>
        <v>28758.61</v>
      </c>
      <c r="E161" s="71">
        <f>+E165</f>
        <v>0</v>
      </c>
      <c r="F161" s="71">
        <f t="shared" ref="F161:H161" si="0">+F165</f>
        <v>0</v>
      </c>
      <c r="G161" s="71">
        <f t="shared" si="0"/>
        <v>0</v>
      </c>
      <c r="H161" s="71">
        <f t="shared" si="0"/>
        <v>0</v>
      </c>
    </row>
    <row r="162" spans="1:8" x14ac:dyDescent="0.25">
      <c r="A162" s="70"/>
      <c r="B162" s="70" t="s">
        <v>160</v>
      </c>
      <c r="C162" s="70" t="s">
        <v>14</v>
      </c>
      <c r="D162" s="72">
        <f>+D163+D164</f>
        <v>28758.61</v>
      </c>
      <c r="E162" s="71">
        <v>0</v>
      </c>
      <c r="F162" s="71">
        <f t="shared" ref="F162:H162" si="1">+F166</f>
        <v>0</v>
      </c>
      <c r="G162" s="71">
        <f t="shared" si="1"/>
        <v>0</v>
      </c>
      <c r="H162" s="71">
        <f t="shared" si="1"/>
        <v>0</v>
      </c>
    </row>
    <row r="163" spans="1:8" x14ac:dyDescent="0.25">
      <c r="A163" s="70"/>
      <c r="B163" s="70" t="s">
        <v>175</v>
      </c>
      <c r="C163" s="70" t="s">
        <v>15</v>
      </c>
      <c r="D163" s="72">
        <v>25721.56</v>
      </c>
      <c r="E163" s="71">
        <v>0</v>
      </c>
      <c r="F163" s="71">
        <f t="shared" ref="F163:H163" si="2">+F167</f>
        <v>0</v>
      </c>
      <c r="G163" s="71">
        <f t="shared" si="2"/>
        <v>0</v>
      </c>
      <c r="H163" s="71">
        <f t="shared" si="2"/>
        <v>0</v>
      </c>
    </row>
    <row r="164" spans="1:8" x14ac:dyDescent="0.25">
      <c r="A164" s="70"/>
      <c r="B164" s="70" t="s">
        <v>161</v>
      </c>
      <c r="C164" s="70" t="s">
        <v>23</v>
      </c>
      <c r="D164" s="72">
        <v>3037.05</v>
      </c>
      <c r="E164" s="71">
        <v>0</v>
      </c>
      <c r="F164" s="71">
        <f t="shared" ref="F164:H164" si="3">+F168</f>
        <v>0</v>
      </c>
      <c r="G164" s="71">
        <f t="shared" si="3"/>
        <v>0</v>
      </c>
      <c r="H164" s="71">
        <f t="shared" si="3"/>
        <v>0</v>
      </c>
    </row>
    <row r="165" spans="1:8" ht="22.5" x14ac:dyDescent="0.25">
      <c r="A165" s="70"/>
      <c r="B165" s="70" t="s">
        <v>176</v>
      </c>
      <c r="C165" s="70" t="s">
        <v>38</v>
      </c>
      <c r="D165" s="72">
        <v>0</v>
      </c>
      <c r="E165" s="71">
        <v>0</v>
      </c>
      <c r="F165" s="71">
        <f t="shared" ref="F165:H165" si="4">+F169</f>
        <v>0</v>
      </c>
      <c r="G165" s="71">
        <f t="shared" si="4"/>
        <v>0</v>
      </c>
      <c r="H165" s="71">
        <f t="shared" si="4"/>
        <v>0</v>
      </c>
    </row>
  </sheetData>
  <mergeCells count="2">
    <mergeCell ref="A1:H1"/>
    <mergeCell ref="A3:H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6</vt:i4>
      </vt:variant>
      <vt:variant>
        <vt:lpstr>Imenovani rasponi</vt:lpstr>
      </vt:variant>
      <vt:variant>
        <vt:i4>5</vt:i4>
      </vt:variant>
    </vt:vector>
  </HeadingPairs>
  <TitlesOfParts>
    <vt:vector size="11" baseType="lpstr">
      <vt:lpstr>SAŽETAK</vt:lpstr>
      <vt:lpstr> Račun prihoda i rashoda</vt:lpstr>
      <vt:lpstr>Rashodi i prihodi po izvorima</vt:lpstr>
      <vt:lpstr>Rashodi prema funkcijskoj kl</vt:lpstr>
      <vt:lpstr>Račun financiranja</vt:lpstr>
      <vt:lpstr>POSEBNI DIO</vt:lpstr>
      <vt:lpstr>' Račun prihoda i rashoda'!Podrucje_ispisa</vt:lpstr>
      <vt:lpstr>'POSEBNI DIO'!Podrucje_ispisa</vt:lpstr>
      <vt:lpstr>'Rashodi i prihodi po izvorima'!Podrucje_ispisa</vt:lpstr>
      <vt:lpstr>'Rashodi prema funkcijskoj kl'!Podrucje_ispisa</vt:lpstr>
      <vt:lpstr>SAŽETAK!Podrucje_ispisa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Štefica Dlesk</cp:lastModifiedBy>
  <cp:lastPrinted>2025-11-10T11:52:28Z</cp:lastPrinted>
  <dcterms:created xsi:type="dcterms:W3CDTF">2022-08-12T12:51:27Z</dcterms:created>
  <dcterms:modified xsi:type="dcterms:W3CDTF">2025-12-16T12:02:55Z</dcterms:modified>
</cp:coreProperties>
</file>